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egrew\Desktop\"/>
    </mc:Choice>
  </mc:AlternateContent>
  <xr:revisionPtr revIDLastSave="0" documentId="8_{30E5E339-9759-4CA2-9251-FAA9B8C1A9A9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Worksheet" sheetId="3" r:id="rId1"/>
    <sheet name="Rates" sheetId="4" r:id="rId2"/>
  </sheets>
  <definedNames>
    <definedName name="_xlnm.Print_Titles" localSheetId="0">Worksheet!$1:$3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C32" i="3"/>
  <c r="A30" i="3"/>
  <c r="A7" i="3"/>
  <c r="A15" i="3"/>
  <c r="C36" i="3"/>
  <c r="C28" i="3"/>
  <c r="C12" i="3"/>
  <c r="A25" i="3"/>
  <c r="A20" i="3"/>
  <c r="C14" i="3"/>
  <c r="C30" i="3" l="1"/>
  <c r="D6" i="4"/>
  <c r="E6" i="4" s="1"/>
  <c r="D3" i="4"/>
  <c r="E3" i="4" s="1"/>
  <c r="D10" i="4"/>
  <c r="F10" i="4" s="1"/>
  <c r="F39" i="4"/>
  <c r="F31" i="4"/>
  <c r="F23" i="4"/>
  <c r="F18" i="4"/>
  <c r="E39" i="4"/>
  <c r="E34" i="4"/>
  <c r="E31" i="4"/>
  <c r="E26" i="4"/>
  <c r="E23" i="4"/>
  <c r="D34" i="4"/>
  <c r="F34" i="4" s="1"/>
  <c r="D26" i="4"/>
  <c r="F26" i="4" s="1"/>
  <c r="D39" i="4"/>
  <c r="D31" i="4"/>
  <c r="D23" i="4"/>
  <c r="D18" i="4"/>
  <c r="E18" i="4"/>
  <c r="E13" i="4"/>
  <c r="D13" i="4"/>
  <c r="F13" i="4" s="1"/>
  <c r="D19" i="3" s="1"/>
  <c r="E34" i="3"/>
  <c r="E30" i="3"/>
  <c r="E19" i="3"/>
  <c r="C34" i="3"/>
  <c r="C19" i="3"/>
  <c r="D34" i="3"/>
  <c r="D30" i="3"/>
  <c r="E14" i="3"/>
  <c r="E10" i="4"/>
  <c r="F6" i="4"/>
  <c r="F3" i="4"/>
  <c r="G23" i="4" l="1"/>
  <c r="G31" i="4"/>
  <c r="G34" i="4"/>
  <c r="G39" i="4"/>
  <c r="E37" i="3" s="1"/>
  <c r="G26" i="4"/>
  <c r="G18" i="4"/>
  <c r="E23" i="3" s="1"/>
  <c r="D13" i="3"/>
  <c r="G13" i="4"/>
  <c r="D18" i="3"/>
  <c r="G10" i="4"/>
  <c r="D14" i="3"/>
  <c r="G6" i="4"/>
  <c r="G3" i="4"/>
  <c r="E13" i="3" l="1"/>
  <c r="E33" i="3"/>
  <c r="E29" i="3"/>
  <c r="E18" i="3"/>
  <c r="E4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Tania Pieper</author>
  </authors>
  <commentList>
    <comment ref="D13" authorId="0" shapeId="0" xr:uid="{1B58CD8B-E9B1-4AC1-8B2E-AC52D5E0A2AA}">
      <text>
        <r>
          <rPr>
            <b/>
            <sz val="9"/>
            <color indexed="81"/>
            <rFont val="Tahoma"/>
            <family val="2"/>
          </rPr>
          <t xml:space="preserve">Must enter employee's age at top of page for rate to populate.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C97B6B17-43AE-4ED1-895E-DC4581A9D54C}">
      <text>
        <r>
          <rPr>
            <b/>
            <sz val="9"/>
            <color indexed="81"/>
            <rFont val="Tahoma"/>
            <family val="2"/>
          </rPr>
          <t>Must enter employee's age at top of page for rate to populate.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BF513ADA-FE6E-4DDF-AF99-5CB54A239CAB}">
      <text>
        <r>
          <rPr>
            <b/>
            <sz val="9"/>
            <color indexed="81"/>
            <rFont val="Tahoma"/>
            <family val="2"/>
          </rPr>
          <t>Cannot exceed 5x your annual salary</t>
        </r>
      </text>
    </comment>
    <comment ref="B33" authorId="0" shapeId="0" xr:uid="{04C9B598-C9E1-4DBA-A2B8-A48503376B13}">
      <text>
        <r>
          <rPr>
            <b/>
            <sz val="9"/>
            <color indexed="81"/>
            <rFont val="Tahoma"/>
            <family val="2"/>
          </rPr>
          <t xml:space="preserve">Cannot exceed </t>
        </r>
        <r>
          <rPr>
            <b/>
            <u/>
            <sz val="9"/>
            <color indexed="81"/>
            <rFont val="Tahoma"/>
            <family val="2"/>
          </rPr>
          <t>Employee</t>
        </r>
        <r>
          <rPr>
            <b/>
            <sz val="9"/>
            <color indexed="81"/>
            <rFont val="Tahoma"/>
            <family val="2"/>
          </rPr>
          <t xml:space="preserve"> Supplemental AD&amp;D coverage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tpieper</author>
  </authors>
  <commentList>
    <comment ref="A1" authorId="0" shapeId="0" xr:uid="{FB2C608F-B948-4F39-9188-C97C7F38755B}">
      <text>
        <r>
          <rPr>
            <b/>
            <sz val="8"/>
            <color indexed="81"/>
            <rFont val="Tahoma"/>
            <family val="2"/>
          </rPr>
          <t>tpieper:</t>
        </r>
        <r>
          <rPr>
            <sz val="8"/>
            <color indexed="81"/>
            <rFont val="Tahoma"/>
            <family val="2"/>
          </rPr>
          <t xml:space="preserve">
Same rates used for EE or Spouse, but Anthem does use the Spouse's actual age when calculating the  premium.</t>
        </r>
      </text>
    </comment>
  </commentList>
</comments>
</file>

<file path=xl/sharedStrings.xml><?xml version="1.0" encoding="utf-8"?>
<sst xmlns="http://schemas.openxmlformats.org/spreadsheetml/2006/main" count="107" uniqueCount="44">
  <si>
    <t xml:space="preserve">Supplemental Life and AD&amp;D Calculation Worksheet                  </t>
  </si>
  <si>
    <t>Please download this spreadsheet to calculate life insurance rates.</t>
  </si>
  <si>
    <t>Current Salary</t>
  </si>
  <si>
    <t>Employee Age</t>
  </si>
  <si>
    <t>* Enter salary to identify Basic Life and AD&amp;D (paid by City)</t>
  </si>
  <si>
    <t>Reliance Standard Supplemental Life and AD&amp;D Options</t>
  </si>
  <si>
    <r>
      <t xml:space="preserve">* Supplemental Life and AD&amp;D policies for </t>
    </r>
    <r>
      <rPr>
        <b/>
        <i/>
        <u/>
        <sz val="11"/>
        <color theme="4" tint="-0.249977111117893"/>
        <rFont val="Calibri"/>
        <family val="2"/>
        <scheme val="minor"/>
      </rPr>
      <t>both</t>
    </r>
    <r>
      <rPr>
        <b/>
        <i/>
        <sz val="11"/>
        <color theme="4" tint="-0.249977111117893"/>
        <rFont val="Calibri"/>
        <family val="2"/>
        <scheme val="minor"/>
      </rPr>
      <t xml:space="preserve"> Employee and/or Spouse coverage use the </t>
    </r>
    <r>
      <rPr>
        <b/>
        <i/>
        <u/>
        <sz val="11"/>
        <color theme="4" tint="-0.249977111117893"/>
        <rFont val="Calibri"/>
        <family val="2"/>
        <scheme val="minor"/>
      </rPr>
      <t>employee's age</t>
    </r>
    <r>
      <rPr>
        <b/>
        <i/>
        <sz val="11"/>
        <color theme="4" tint="-0.249977111117893"/>
        <rFont val="Calibri"/>
        <family val="2"/>
        <scheme val="minor"/>
      </rPr>
      <t xml:space="preserve"> to determine rates/cost.</t>
    </r>
  </si>
  <si>
    <t>Employee Supplemental Life Insurance</t>
  </si>
  <si>
    <t>Rate</t>
  </si>
  <si>
    <t>Cost</t>
  </si>
  <si>
    <t>Coverage Amount:</t>
  </si>
  <si>
    <t>($10,000 increments, Up to $1,000,000)</t>
  </si>
  <si>
    <t>EE Supplemental Life</t>
  </si>
  <si>
    <t>Guaranteed Issue:</t>
  </si>
  <si>
    <t>Reliance EOI Link</t>
  </si>
  <si>
    <t>Spouse Supplemental Life Insurance (Employee's Age is Applied)</t>
  </si>
  <si>
    <t>($5,000 increments, Up to $250,000 max)</t>
  </si>
  <si>
    <t>SP Supplemental Life</t>
  </si>
  <si>
    <t>Child Supplemental Life Insurance</t>
  </si>
  <si>
    <t>($2,000 increments, Up to $10,000)</t>
  </si>
  <si>
    <t>CH Supplemental Life</t>
  </si>
  <si>
    <t>Employee Supplemental AD&amp;D Insurance</t>
  </si>
  <si>
    <t>($10,000 increments, Up to $550,000)</t>
  </si>
  <si>
    <t>EE Supplemental AD&amp;D</t>
  </si>
  <si>
    <t>Spouse Supplemental AD&amp;D Insurance</t>
  </si>
  <si>
    <t>($5,000 increments, Up to $250,000)</t>
  </si>
  <si>
    <t>SP Supplemental AD&amp;D</t>
  </si>
  <si>
    <t>Child Supplemental AD&amp;D Insurance</t>
  </si>
  <si>
    <t>CH Supplemental AD&amp;D</t>
  </si>
  <si>
    <t>Total Deduction from Paycheck (Bi-weekly)</t>
  </si>
  <si>
    <t>RELIANCE STANDARD SUPPLEMENTAL LIFE (EE or Spouse)</t>
  </si>
  <si>
    <t>RELIANCE STANDARD EMPLOYEE SUPPLEMENTAL LIFE (per $1000) Bi-weekly Rate</t>
  </si>
  <si>
    <t>Age</t>
  </si>
  <si>
    <t>EE Age</t>
  </si>
  <si>
    <t>Amount</t>
  </si>
  <si>
    <t>Bi-weekly</t>
  </si>
  <si>
    <t>SPOUSE SUPPLEMENTAL LIFE</t>
  </si>
  <si>
    <t>Age &gt;=70</t>
  </si>
  <si>
    <t>Benefit Amount is Reduced to 50%:</t>
  </si>
  <si>
    <t>Reliance Standard Child Supplemental Life</t>
  </si>
  <si>
    <t>Reliance Standard Employee Supplemental AD&amp;D</t>
  </si>
  <si>
    <t>Age&gt;=70, Benefit Reduced to 50%</t>
  </si>
  <si>
    <t>Reliance Standard Spouse Supplemental AD&amp;D</t>
  </si>
  <si>
    <t>Reliance Standard Child Supplemental AD&amp;D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</si>
</sst>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_(&quot;$&quot;* #,##0.000_);_(&quot;$&quot;* \(#,##0.000\);_(&quot;$&quot;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4" tint="-0.249977111117893"/>
      <name val="Calibri"/>
      <family val="2"/>
      <scheme val="minor"/>
    </font>
    <font>
      <b/>
      <i/>
      <u/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16">
    <xf numFmtId="0" fontId="0" fillId="0" borderId="0" xfId="0"/>
    <xf numFmtId="164" fontId="5" fillId="0" borderId="0" xfId="0" applyNumberFormat="1" applyFont="1"/>
    <xf numFmtId="0" fontId="5" fillId="0" borderId="0" xfId="0" applyFont="1"/>
    <xf numFmtId="44" fontId="3" fillId="4" borderId="2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44" fontId="3" fillId="4" borderId="1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5" fillId="0" borderId="5" xfId="0" applyFont="1" applyBorder="1" applyAlignment="1" applyProtection="1">
      <alignment horizontal="center"/>
    </xf>
    <xf numFmtId="164" fontId="5" fillId="0" borderId="6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7" xfId="0" applyFont="1" applyBorder="1" applyProtection="1"/>
    <xf numFmtId="164" fontId="5" fillId="0" borderId="8" xfId="0" applyNumberFormat="1" applyFont="1" applyBorder="1" applyProtection="1"/>
    <xf numFmtId="44" fontId="0" fillId="0" borderId="14" xfId="1" applyFont="1" applyBorder="1" applyAlignment="1" applyProtection="1">
      <alignment horizontal="center"/>
    </xf>
    <xf numFmtId="44" fontId="0" fillId="0" borderId="8" xfId="1" applyFont="1" applyBorder="1" applyAlignment="1" applyProtection="1">
      <alignment horizontal="center"/>
    </xf>
    <xf numFmtId="44" fontId="0" fillId="0" borderId="0" xfId="1" applyFont="1" applyBorder="1" applyAlignment="1" applyProtection="1">
      <alignment horizontal="left"/>
    </xf>
    <xf numFmtId="0" fontId="0" fillId="0" borderId="9" xfId="1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44" fontId="0" fillId="0" borderId="19" xfId="1" applyFont="1" applyBorder="1" applyAlignment="1" applyProtection="1">
      <alignment horizontal="center"/>
    </xf>
    <xf numFmtId="44" fontId="0" fillId="0" borderId="13" xfId="1" applyFont="1" applyBorder="1" applyAlignment="1" applyProtection="1">
      <alignment horizontal="center"/>
    </xf>
    <xf numFmtId="0" fontId="5" fillId="0" borderId="9" xfId="0" applyFont="1" applyBorder="1" applyProtection="1"/>
    <xf numFmtId="164" fontId="5" fillId="0" borderId="13" xfId="0" applyNumberFormat="1" applyFont="1" applyBorder="1" applyProtection="1"/>
    <xf numFmtId="0" fontId="3" fillId="2" borderId="1" xfId="0" applyFont="1" applyFill="1" applyBorder="1" applyAlignment="1" applyProtection="1">
      <alignment horizontal="center"/>
      <protection locked="0"/>
    </xf>
    <xf numFmtId="44" fontId="3" fillId="2" borderId="1" xfId="1" applyFont="1" applyFill="1" applyBorder="1" applyProtection="1">
      <protection locked="0"/>
    </xf>
    <xf numFmtId="0" fontId="13" fillId="3" borderId="12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166" fontId="3" fillId="2" borderId="1" xfId="1" applyNumberFormat="1" applyFont="1" applyFill="1" applyBorder="1" applyProtection="1">
      <protection locked="0"/>
    </xf>
    <xf numFmtId="0" fontId="23" fillId="0" borderId="0" xfId="0" applyFont="1"/>
    <xf numFmtId="0" fontId="13" fillId="3" borderId="11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165" fontId="13" fillId="0" borderId="19" xfId="0" applyNumberFormat="1" applyFont="1" applyBorder="1"/>
    <xf numFmtId="167" fontId="0" fillId="0" borderId="13" xfId="0" applyNumberFormat="1" applyFont="1" applyBorder="1"/>
    <xf numFmtId="0" fontId="0" fillId="0" borderId="0" xfId="0" applyFill="1" applyProtection="1"/>
    <xf numFmtId="0" fontId="16" fillId="0" borderId="22" xfId="0" applyFont="1" applyBorder="1"/>
    <xf numFmtId="0" fontId="16" fillId="0" borderId="23" xfId="0" applyFont="1" applyBorder="1"/>
    <xf numFmtId="0" fontId="13" fillId="0" borderId="23" xfId="0" applyFont="1" applyBorder="1"/>
    <xf numFmtId="0" fontId="13" fillId="0" borderId="24" xfId="0" applyFont="1" applyBorder="1"/>
    <xf numFmtId="0" fontId="0" fillId="0" borderId="5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5" borderId="3" xfId="0" applyFont="1" applyFill="1" applyBorder="1" applyProtection="1"/>
    <xf numFmtId="0" fontId="0" fillId="5" borderId="10" xfId="0" applyFill="1" applyBorder="1" applyProtection="1"/>
    <xf numFmtId="0" fontId="0" fillId="5" borderId="4" xfId="0" applyFill="1" applyBorder="1" applyProtection="1"/>
    <xf numFmtId="1" fontId="13" fillId="0" borderId="9" xfId="0" applyNumberFormat="1" applyFont="1" applyBorder="1" applyAlignment="1">
      <alignment horizontal="center"/>
    </xf>
    <xf numFmtId="1" fontId="0" fillId="0" borderId="7" xfId="0" applyNumberFormat="1" applyBorder="1" applyAlignment="1" applyProtection="1">
      <alignment horizontal="center"/>
    </xf>
    <xf numFmtId="1" fontId="0" fillId="0" borderId="9" xfId="1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right"/>
    </xf>
    <xf numFmtId="166" fontId="0" fillId="0" borderId="14" xfId="1" applyNumberFormat="1" applyFont="1" applyBorder="1" applyAlignment="1" applyProtection="1">
      <alignment horizontal="center"/>
    </xf>
    <xf numFmtId="166" fontId="0" fillId="0" borderId="19" xfId="1" applyNumberFormat="1" applyFont="1" applyBorder="1" applyAlignment="1" applyProtection="1">
      <alignment horizontal="center"/>
    </xf>
    <xf numFmtId="0" fontId="0" fillId="4" borderId="0" xfId="0" applyFill="1" applyProtection="1"/>
    <xf numFmtId="0" fontId="0" fillId="6" borderId="0" xfId="0" applyFill="1"/>
    <xf numFmtId="0" fontId="25" fillId="6" borderId="0" xfId="0" applyFont="1" applyFill="1" applyAlignment="1">
      <alignment vertical="center" wrapText="1"/>
    </xf>
    <xf numFmtId="0" fontId="14" fillId="6" borderId="0" xfId="0" applyFont="1" applyFill="1" applyAlignment="1" applyProtection="1"/>
    <xf numFmtId="0" fontId="0" fillId="6" borderId="0" xfId="0" applyFill="1" applyProtection="1"/>
    <xf numFmtId="0" fontId="8" fillId="6" borderId="0" xfId="0" applyFont="1" applyFill="1" applyProtection="1"/>
    <xf numFmtId="0" fontId="8" fillId="6" borderId="0" xfId="0" applyFont="1" applyFill="1" applyAlignment="1" applyProtection="1">
      <alignment horizontal="right"/>
    </xf>
    <xf numFmtId="0" fontId="15" fillId="6" borderId="0" xfId="0" applyFont="1" applyFill="1" applyProtection="1"/>
    <xf numFmtId="0" fontId="3" fillId="6" borderId="21" xfId="0" applyFont="1" applyFill="1" applyBorder="1" applyAlignment="1" applyProtection="1">
      <alignment horizontal="center"/>
    </xf>
    <xf numFmtId="0" fontId="0" fillId="6" borderId="21" xfId="0" applyFill="1" applyBorder="1" applyProtection="1"/>
    <xf numFmtId="0" fontId="3" fillId="6" borderId="0" xfId="0" applyFont="1" applyFill="1" applyProtection="1"/>
    <xf numFmtId="0" fontId="3" fillId="6" borderId="0" xfId="0" applyFont="1" applyFill="1" applyBorder="1" applyAlignment="1" applyProtection="1">
      <alignment horizontal="center"/>
    </xf>
    <xf numFmtId="4" fontId="0" fillId="6" borderId="0" xfId="0" applyNumberFormat="1" applyFill="1" applyProtection="1"/>
    <xf numFmtId="0" fontId="21" fillId="6" borderId="0" xfId="0" applyFont="1" applyFill="1" applyProtection="1"/>
    <xf numFmtId="0" fontId="3" fillId="6" borderId="0" xfId="0" applyFont="1" applyFill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2" fillId="6" borderId="0" xfId="0" applyFont="1" applyFill="1" applyProtection="1"/>
    <xf numFmtId="0" fontId="10" fillId="6" borderId="0" xfId="0" applyFont="1" applyFill="1" applyAlignment="1" applyProtection="1">
      <alignment horizontal="center"/>
    </xf>
    <xf numFmtId="6" fontId="0" fillId="6" borderId="0" xfId="0" applyNumberFormat="1" applyFill="1" applyProtection="1"/>
    <xf numFmtId="0" fontId="18" fillId="6" borderId="0" xfId="0" applyFont="1" applyFill="1" applyAlignment="1" applyProtection="1">
      <alignment horizontal="right"/>
    </xf>
    <xf numFmtId="0" fontId="18" fillId="6" borderId="0" xfId="0" applyFont="1" applyFill="1" applyProtection="1"/>
    <xf numFmtId="0" fontId="9" fillId="6" borderId="0" xfId="0" applyFont="1" applyFill="1" applyProtection="1"/>
    <xf numFmtId="6" fontId="15" fillId="6" borderId="0" xfId="0" applyNumberFormat="1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right"/>
    </xf>
    <xf numFmtId="0" fontId="11" fillId="6" borderId="0" xfId="0" applyFont="1" applyFill="1" applyAlignment="1" applyProtection="1">
      <alignment horizontal="left"/>
    </xf>
    <xf numFmtId="0" fontId="0" fillId="6" borderId="21" xfId="0" applyFill="1" applyBorder="1" applyAlignment="1" applyProtection="1">
      <alignment horizontal="center"/>
    </xf>
    <xf numFmtId="0" fontId="19" fillId="6" borderId="0" xfId="0" applyFont="1" applyFill="1" applyProtection="1"/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44" fontId="14" fillId="6" borderId="22" xfId="0" applyNumberFormat="1" applyFont="1" applyFill="1" applyBorder="1" applyProtection="1"/>
    <xf numFmtId="0" fontId="0" fillId="6" borderId="20" xfId="0" applyFill="1" applyBorder="1"/>
    <xf numFmtId="0" fontId="8" fillId="6" borderId="0" xfId="0" applyFont="1" applyFill="1" applyBorder="1" applyProtection="1"/>
    <xf numFmtId="0" fontId="27" fillId="6" borderId="0" xfId="0" applyFont="1" applyFill="1" applyProtection="1"/>
    <xf numFmtId="0" fontId="29" fillId="6" borderId="0" xfId="2" applyFill="1" applyAlignment="1" applyProtection="1">
      <alignment horizontal="left"/>
    </xf>
    <xf numFmtId="0" fontId="18" fillId="6" borderId="0" xfId="0" quotePrefix="1" applyFont="1" applyFill="1" applyProtection="1"/>
    <xf numFmtId="0" fontId="0" fillId="6" borderId="0" xfId="0" applyFill="1" applyAlignment="1" applyProtection="1">
      <alignment horizontal="left"/>
    </xf>
    <xf numFmtId="0" fontId="2" fillId="6" borderId="0" xfId="0" applyFont="1" applyFill="1" applyAlignment="1" applyProtection="1">
      <alignment horizontal="left"/>
    </xf>
    <xf numFmtId="0" fontId="30" fillId="6" borderId="0" xfId="2" applyFont="1" applyFill="1" applyProtection="1"/>
    <xf numFmtId="0" fontId="13" fillId="6" borderId="0" xfId="0" applyFont="1" applyFill="1" applyProtection="1"/>
    <xf numFmtId="0" fontId="19" fillId="6" borderId="21" xfId="0" applyFont="1" applyFill="1" applyBorder="1" applyProtection="1"/>
    <xf numFmtId="0" fontId="17" fillId="6" borderId="21" xfId="0" applyFont="1" applyFill="1" applyBorder="1" applyAlignment="1" applyProtection="1">
      <alignment vertical="top" wrapText="1"/>
    </xf>
    <xf numFmtId="5" fontId="24" fillId="6" borderId="0" xfId="1" applyNumberFormat="1" applyFont="1" applyFill="1" applyAlignment="1" applyProtection="1">
      <alignment horizontal="right"/>
    </xf>
    <xf numFmtId="5" fontId="24" fillId="6" borderId="0" xfId="1" applyNumberFormat="1" applyFont="1" applyFill="1" applyAlignment="1" applyProtection="1">
      <alignment horizontal="right" indent="1"/>
    </xf>
    <xf numFmtId="0" fontId="0" fillId="0" borderId="0" xfId="0" applyFont="1"/>
    <xf numFmtId="168" fontId="0" fillId="0" borderId="8" xfId="1" applyNumberFormat="1" applyFont="1" applyBorder="1" applyAlignment="1" applyProtection="1">
      <alignment horizontal="center"/>
    </xf>
    <xf numFmtId="168" fontId="0" fillId="0" borderId="13" xfId="1" applyNumberFormat="1" applyFont="1" applyBorder="1" applyAlignment="1" applyProtection="1">
      <alignment horizontal="center"/>
    </xf>
    <xf numFmtId="168" fontId="0" fillId="0" borderId="13" xfId="1" applyNumberFormat="1" applyFont="1" applyBorder="1" applyAlignment="1" applyProtection="1">
      <alignment horizontal="left" indent="1"/>
    </xf>
    <xf numFmtId="44" fontId="3" fillId="4" borderId="1" xfId="1" applyNumberFormat="1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0" fillId="0" borderId="9" xfId="0" applyNumberFormat="1" applyBorder="1" applyAlignment="1" applyProtection="1">
      <alignment horizontal="center"/>
    </xf>
    <xf numFmtId="0" fontId="14" fillId="6" borderId="23" xfId="0" applyFont="1" applyFill="1" applyBorder="1" applyAlignment="1" applyProtection="1">
      <alignment horizontal="left" wrapText="1"/>
    </xf>
    <xf numFmtId="0" fontId="14" fillId="6" borderId="24" xfId="0" applyFont="1" applyFill="1" applyBorder="1" applyAlignment="1" applyProtection="1">
      <alignment horizontal="left" wrapText="1"/>
    </xf>
    <xf numFmtId="0" fontId="14" fillId="6" borderId="21" xfId="0" applyFont="1" applyFill="1" applyBorder="1" applyAlignment="1" applyProtection="1">
      <alignment horizontal="left" wrapText="1"/>
    </xf>
    <xf numFmtId="0" fontId="14" fillId="6" borderId="26" xfId="0" applyFont="1" applyFill="1" applyBorder="1" applyAlignment="1" applyProtection="1">
      <alignment horizontal="left" wrapText="1"/>
    </xf>
    <xf numFmtId="0" fontId="25" fillId="6" borderId="0" xfId="0" applyFont="1" applyFill="1" applyAlignment="1">
      <alignment horizontal="center" vertical="center" wrapText="1"/>
    </xf>
    <xf numFmtId="0" fontId="0" fillId="6" borderId="23" xfId="0" applyFill="1" applyBorder="1" applyAlignment="1" applyProtection="1">
      <alignment horizontal="center"/>
    </xf>
    <xf numFmtId="0" fontId="26" fillId="6" borderId="0" xfId="0" applyFont="1" applyFill="1" applyAlignment="1" applyProtection="1">
      <alignment horizontal="center"/>
    </xf>
    <xf numFmtId="0" fontId="17" fillId="6" borderId="0" xfId="0" applyFont="1" applyFill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60"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color auto="1"/>
      </font>
      <fill>
        <patternFill>
          <bgColor rgb="FFFF99FF"/>
        </patternFill>
      </fill>
    </dxf>
    <dxf>
      <font>
        <b/>
        <i/>
        <color rgb="FFFF0000"/>
      </font>
    </dxf>
    <dxf>
      <fill>
        <patternFill>
          <bgColor rgb="FFFFCC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b/>
        <i/>
        <color rgb="FFFF0000"/>
      </font>
    </dxf>
    <dxf>
      <font>
        <strike val="0"/>
      </font>
      <fill>
        <patternFill>
          <bgColor rgb="FFFFCC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b/>
        <i/>
        <color rgb="FFFF0000"/>
      </font>
    </dxf>
    <dxf>
      <font>
        <strike val="0"/>
        <color auto="1"/>
      </font>
      <fill>
        <patternFill>
          <bgColor rgb="FFFF99FF"/>
        </patternFill>
      </fill>
    </dxf>
    <dxf>
      <font>
        <color auto="1"/>
      </font>
      <fill>
        <patternFill>
          <bgColor rgb="FFFF99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color auto="1"/>
      </font>
      <fill>
        <patternFill>
          <bgColor rgb="FFFF99FF"/>
        </patternFill>
      </fill>
    </dxf>
    <dxf>
      <font>
        <strike val="0"/>
        <color auto="1"/>
      </font>
      <fill>
        <patternFill>
          <bgColor rgb="FFFF99FF"/>
        </patternFill>
      </fill>
    </dxf>
    <dxf>
      <font>
        <b/>
        <i/>
        <color rgb="FFFF0000"/>
      </font>
    </dxf>
    <dxf>
      <font>
        <b/>
        <i/>
        <strike val="0"/>
        <color rgb="FFFF0000"/>
      </font>
    </dxf>
    <dxf>
      <font>
        <strike val="0"/>
        <u/>
        <color rgb="FF0070C0"/>
      </font>
    </dxf>
    <dxf>
      <font>
        <color theme="0"/>
      </font>
    </dxf>
    <dxf>
      <font>
        <color theme="0"/>
      </font>
    </dxf>
    <dxf>
      <font>
        <b/>
        <i/>
        <color rgb="FFFF0000"/>
      </font>
    </dxf>
    <dxf>
      <font>
        <color theme="0"/>
      </font>
    </dxf>
    <dxf>
      <font>
        <b/>
        <i/>
        <color rgb="FFFF0000"/>
      </font>
    </dxf>
    <dxf>
      <font>
        <u/>
        <color rgb="FF0070C0"/>
      </font>
    </dxf>
    <dxf>
      <font>
        <u/>
        <color theme="0"/>
      </font>
    </dxf>
    <dxf>
      <font>
        <color theme="0"/>
      </font>
    </dxf>
    <dxf>
      <font>
        <b/>
        <i/>
        <color rgb="FFFF0000"/>
      </font>
    </dxf>
    <dxf>
      <font>
        <b/>
        <i/>
        <color theme="0"/>
      </font>
    </dxf>
    <dxf>
      <font>
        <b/>
        <i/>
        <color rgb="FFFF0000"/>
      </font>
      <fill>
        <patternFill>
          <bgColor rgb="FFFFCCFF"/>
        </patternFill>
      </fill>
    </dxf>
    <dxf>
      <font>
        <b/>
        <i/>
        <color rgb="FFFF0000"/>
      </font>
      <fill>
        <patternFill>
          <bgColor rgb="FFFFCCFF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CCFF"/>
      <color rgb="FFFF99FF"/>
      <color rgb="FFFF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1057275</xdr:colOff>
      <xdr:row>2</xdr:row>
      <xdr:rowOff>208788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55EE78-4A6C-4389-981B-8A784E1DE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2257425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3.docusign.net/Member/PowerFormSigning.aspx?PowerFormId=3df3549d-e12e-4150-9b7a-2a36056ba593&amp;env=na3&amp;acct=05544466-1ed5-4fdc-98ef-48e0f493367c&amp;v=2" TargetMode="External"/><Relationship Id="rId1" Type="http://schemas.openxmlformats.org/officeDocument/2006/relationships/hyperlink" Target="https://na3.docusign.net/Member/PowerFormSigning.aspx?PowerFormId=3df3549d-e12e-4150-9b7a-2a36056ba593&amp;env=na3&amp;acct=05544466-1ed5-4fdc-98ef-48e0f493367c&amp;v=2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AE68-F51F-45AF-BF90-2C565B5593F3}">
  <sheetPr>
    <pageSetUpPr fitToPage="1"/>
  </sheetPr>
  <dimension ref="A1:L49"/>
  <sheetViews>
    <sheetView tabSelected="1" zoomScaleNormal="100" workbookViewId="0">
      <selection activeCell="E18" sqref="E18"/>
    </sheetView>
  </sheetViews>
  <sheetFormatPr defaultRowHeight="15"/>
  <cols>
    <col min="1" max="1" width="19.5703125" customWidth="1"/>
    <col min="2" max="2" width="23.140625" customWidth="1"/>
    <col min="3" max="3" width="38.7109375" customWidth="1"/>
    <col min="4" max="5" width="15.5703125" bestFit="1" customWidth="1"/>
    <col min="6" max="6" width="16.28515625" customWidth="1"/>
    <col min="7" max="7" width="15.5703125" customWidth="1"/>
  </cols>
  <sheetData>
    <row r="1" spans="1:12">
      <c r="A1" s="52"/>
      <c r="B1" s="52"/>
      <c r="C1" s="52"/>
      <c r="D1" s="52"/>
      <c r="E1" s="52"/>
      <c r="F1" s="52"/>
      <c r="G1" s="52"/>
    </row>
    <row r="2" spans="1:12" ht="60" customHeight="1">
      <c r="A2" s="52"/>
      <c r="B2" s="52"/>
      <c r="C2" s="106" t="s">
        <v>0</v>
      </c>
      <c r="D2" s="106"/>
      <c r="E2" s="106"/>
      <c r="F2" s="106"/>
      <c r="G2" s="53"/>
    </row>
    <row r="3" spans="1:12" ht="18.75">
      <c r="A3" s="54"/>
      <c r="B3" s="54"/>
      <c r="C3" s="108" t="s">
        <v>1</v>
      </c>
      <c r="D3" s="108"/>
      <c r="E3" s="108"/>
      <c r="F3" s="108"/>
      <c r="G3" s="55"/>
      <c r="H3" s="6"/>
      <c r="I3" s="6"/>
    </row>
    <row r="4" spans="1:12">
      <c r="A4" s="55"/>
      <c r="B4" s="55"/>
      <c r="C4" s="55"/>
      <c r="D4" s="55"/>
      <c r="E4" s="55"/>
      <c r="F4" s="55"/>
      <c r="G4" s="55"/>
      <c r="H4" s="6"/>
      <c r="I4" s="6"/>
    </row>
    <row r="5" spans="1:12" ht="17.25">
      <c r="A5" s="56"/>
      <c r="B5" s="83"/>
      <c r="C5" s="55"/>
      <c r="D5" s="57" t="s">
        <v>2</v>
      </c>
      <c r="E5" s="25">
        <v>0</v>
      </c>
      <c r="F5" s="55"/>
      <c r="G5" s="55"/>
      <c r="H5" s="6"/>
      <c r="I5" s="6"/>
    </row>
    <row r="6" spans="1:12" ht="17.25" customHeight="1">
      <c r="A6" s="56" t="s">
        <v>3</v>
      </c>
      <c r="B6" s="24">
        <v>0</v>
      </c>
      <c r="C6" s="58"/>
      <c r="D6" s="55"/>
      <c r="E6" s="109" t="s">
        <v>4</v>
      </c>
      <c r="F6" s="109"/>
      <c r="G6" s="109"/>
      <c r="H6" s="6"/>
      <c r="I6" s="6"/>
    </row>
    <row r="7" spans="1:12" ht="18" customHeight="1" thickBot="1">
      <c r="A7" s="91" t="str">
        <f>IF(B6&gt;=70,"*All benefit coverage amounts for Employee and Spouse Supplemental Life and AD&amp;D plans are reduced to 50% benefit when the employee reaches age 70."," ")</f>
        <v xml:space="preserve"> </v>
      </c>
      <c r="B7" s="59"/>
      <c r="C7" s="60"/>
      <c r="D7" s="60"/>
      <c r="E7" s="92"/>
      <c r="F7" s="92"/>
      <c r="G7" s="92"/>
      <c r="H7" s="6"/>
      <c r="I7" s="6"/>
      <c r="J7" s="95"/>
    </row>
    <row r="8" spans="1:12" ht="15.75">
      <c r="A8" s="55"/>
      <c r="B8" s="62"/>
      <c r="C8" s="63"/>
      <c r="D8" s="55"/>
      <c r="E8" s="55"/>
      <c r="F8" s="55"/>
      <c r="G8" s="55"/>
      <c r="H8" s="6"/>
      <c r="I8" s="6"/>
      <c r="L8" s="29"/>
    </row>
    <row r="9" spans="1:12" ht="17.25">
      <c r="A9" s="56" t="s">
        <v>5</v>
      </c>
      <c r="B9" s="62"/>
      <c r="C9" s="63"/>
      <c r="D9" s="55"/>
      <c r="E9" s="55"/>
      <c r="F9" s="55"/>
      <c r="G9" s="55"/>
      <c r="H9" s="6"/>
      <c r="I9" s="6"/>
    </row>
    <row r="10" spans="1:12" ht="15.75">
      <c r="A10" s="64" t="s">
        <v>6</v>
      </c>
      <c r="B10" s="62"/>
      <c r="C10" s="55"/>
      <c r="D10" s="55"/>
      <c r="E10" s="55"/>
      <c r="F10" s="55"/>
      <c r="G10" s="55"/>
      <c r="H10" s="6"/>
      <c r="I10" s="6"/>
    </row>
    <row r="11" spans="1:12">
      <c r="B11" s="55"/>
      <c r="C11" s="55"/>
      <c r="D11" s="55"/>
      <c r="E11" s="55"/>
      <c r="F11" s="55"/>
      <c r="G11" s="55"/>
      <c r="H11" s="6"/>
      <c r="I11" s="6"/>
    </row>
    <row r="12" spans="1:12" ht="21.75" customHeight="1">
      <c r="A12" s="56" t="s">
        <v>7</v>
      </c>
      <c r="B12" s="55"/>
      <c r="C12" s="87" t="str">
        <f>IF(B13&gt;1000000,"*Maximum Coverage Amount is $1,000,000"," ")</f>
        <v xml:space="preserve"> </v>
      </c>
      <c r="D12" s="65" t="s">
        <v>8</v>
      </c>
      <c r="E12" s="66" t="s">
        <v>9</v>
      </c>
      <c r="F12" s="55"/>
      <c r="G12" s="55"/>
      <c r="H12" s="6"/>
      <c r="I12" s="6"/>
    </row>
    <row r="13" spans="1:12" ht="17.25">
      <c r="A13" s="67" t="s">
        <v>10</v>
      </c>
      <c r="B13" s="28">
        <v>300000</v>
      </c>
      <c r="C13" s="90" t="s">
        <v>11</v>
      </c>
      <c r="D13" s="68">
        <f>IF(B6&lt;70,Rates!E3,Rates!E10)</f>
        <v>0</v>
      </c>
      <c r="E13" s="3">
        <f>IF(B6&lt;70,Rates!G3,Rates!G10)</f>
        <v>0</v>
      </c>
      <c r="F13" s="4" t="s">
        <v>12</v>
      </c>
      <c r="G13" s="51"/>
      <c r="H13" s="34"/>
      <c r="I13" s="6"/>
    </row>
    <row r="14" spans="1:12" ht="17.25">
      <c r="A14" s="67" t="s">
        <v>13</v>
      </c>
      <c r="B14" s="69">
        <v>300000</v>
      </c>
      <c r="C14" s="70" t="str">
        <f>IF(AND($B$6&gt;=70,B13&gt;0),"*At age 70+, benefits reduce to 50%"," ")</f>
        <v xml:space="preserve"> </v>
      </c>
      <c r="D14" s="93" t="str">
        <f>IF(AND(B6&gt;=70,Worksheet!B13&gt;0),Rates!F10," ")</f>
        <v xml:space="preserve"> </v>
      </c>
      <c r="E14" s="71" t="str">
        <f>IF(AND(B6&gt;=70,Worksheet!B13&gt;0)," x Rate = Cost"," ")</f>
        <v xml:space="preserve"> </v>
      </c>
      <c r="F14" s="72"/>
      <c r="G14" s="55"/>
      <c r="H14" s="34"/>
      <c r="I14" s="6"/>
    </row>
    <row r="15" spans="1:12" ht="17.25">
      <c r="A15" s="86" t="str">
        <f>IF(B13&gt;300000,"Amounts &gt;$300,000 require additional review by Reliance Medical Underwriting; click the following link to complete the EOI application "," ")</f>
        <v xml:space="preserve"> </v>
      </c>
      <c r="B15" s="73"/>
      <c r="C15" s="55"/>
      <c r="D15" s="68"/>
      <c r="E15" s="68"/>
      <c r="F15" s="72"/>
      <c r="G15" s="85" t="s">
        <v>14</v>
      </c>
      <c r="H15" s="34"/>
      <c r="I15" s="6"/>
    </row>
    <row r="16" spans="1:12" ht="17.25">
      <c r="A16" s="55"/>
      <c r="B16" s="55"/>
      <c r="C16" s="55"/>
      <c r="D16" s="68"/>
      <c r="E16" s="68"/>
      <c r="F16" s="72"/>
      <c r="G16" s="55"/>
      <c r="H16" s="34"/>
      <c r="I16" s="6"/>
    </row>
    <row r="17" spans="1:9" ht="17.25">
      <c r="A17" s="56" t="s">
        <v>15</v>
      </c>
      <c r="B17" s="55"/>
      <c r="C17" s="88"/>
      <c r="D17" s="65" t="s">
        <v>8</v>
      </c>
      <c r="E17" s="66" t="s">
        <v>9</v>
      </c>
      <c r="F17" s="72"/>
      <c r="G17" s="55"/>
      <c r="H17" s="34"/>
      <c r="I17" s="6"/>
    </row>
    <row r="18" spans="1:9" ht="17.25">
      <c r="A18" s="67" t="s">
        <v>10</v>
      </c>
      <c r="B18" s="28">
        <v>5000</v>
      </c>
      <c r="C18" s="55" t="s">
        <v>16</v>
      </c>
      <c r="D18" s="68">
        <f>IF(B6&lt;70,Rates!E6,Rates!E10)</f>
        <v>0</v>
      </c>
      <c r="E18" s="5">
        <f>IF(B6&lt;70,Rates!G6,Rates!G13)</f>
        <v>0</v>
      </c>
      <c r="F18" s="4" t="s">
        <v>17</v>
      </c>
      <c r="G18" s="51"/>
      <c r="H18" s="34"/>
      <c r="I18" s="6"/>
    </row>
    <row r="19" spans="1:9" ht="17.25">
      <c r="A19" s="67" t="s">
        <v>13</v>
      </c>
      <c r="B19" s="69">
        <v>30000</v>
      </c>
      <c r="C19" s="74" t="str">
        <f>IF(AND($B$6&gt;=70,B18&gt;0),"*At age 70+, benefits reduce to 50%"," ")</f>
        <v xml:space="preserve"> </v>
      </c>
      <c r="D19" s="93" t="str">
        <f>IF(AND($B$6&gt;=70,Worksheet!B18&gt;0),Rates!F13," ")</f>
        <v xml:space="preserve"> </v>
      </c>
      <c r="E19" s="71" t="str">
        <f>IF(AND($B$6&gt;=70,B18&gt;0)," x Rate = Cost"," ")</f>
        <v xml:space="preserve"> </v>
      </c>
      <c r="F19" s="72"/>
      <c r="G19" s="55"/>
      <c r="H19" s="34"/>
      <c r="I19" s="6"/>
    </row>
    <row r="20" spans="1:9" ht="17.25">
      <c r="A20" s="67" t="str">
        <f>IF(B18&gt;30000,"*Amounts &gt; $30,000 require additional review by Reliance Medical Underwriting, click the following link to complete the EOI application:"," ")</f>
        <v xml:space="preserve"> </v>
      </c>
      <c r="B20" s="69"/>
      <c r="C20" s="55"/>
      <c r="D20" s="68"/>
      <c r="E20" s="68"/>
      <c r="F20" s="72"/>
      <c r="G20" s="89" t="s">
        <v>14</v>
      </c>
      <c r="H20" s="34"/>
      <c r="I20" s="6"/>
    </row>
    <row r="21" spans="1:9" ht="17.25">
      <c r="A21" s="55"/>
      <c r="B21" s="55"/>
      <c r="C21" s="55"/>
      <c r="D21" s="68"/>
      <c r="E21" s="68"/>
      <c r="F21" s="72"/>
      <c r="G21" s="55"/>
      <c r="H21" s="34"/>
      <c r="I21" s="6"/>
    </row>
    <row r="22" spans="1:9" ht="17.25">
      <c r="A22" s="56" t="s">
        <v>18</v>
      </c>
      <c r="B22" s="55"/>
      <c r="C22" s="55"/>
      <c r="D22" s="65" t="s">
        <v>8</v>
      </c>
      <c r="E22" s="62" t="s">
        <v>9</v>
      </c>
      <c r="F22" s="72"/>
      <c r="G22" s="55"/>
      <c r="H22" s="34"/>
      <c r="I22" s="6"/>
    </row>
    <row r="23" spans="1:9" ht="17.25">
      <c r="A23" s="67" t="s">
        <v>10</v>
      </c>
      <c r="B23" s="28">
        <v>6000</v>
      </c>
      <c r="C23" s="55" t="s">
        <v>19</v>
      </c>
      <c r="D23" s="68">
        <v>5.5399999999999998E-2</v>
      </c>
      <c r="E23" s="99">
        <f>Rates!G18</f>
        <v>0.33239999999999997</v>
      </c>
      <c r="F23" s="4" t="s">
        <v>20</v>
      </c>
      <c r="G23" s="51"/>
      <c r="H23" s="34"/>
      <c r="I23" s="6"/>
    </row>
    <row r="24" spans="1:9" ht="15.75">
      <c r="A24" s="67" t="s">
        <v>13</v>
      </c>
      <c r="B24" s="69">
        <v>10000</v>
      </c>
      <c r="C24" s="74"/>
      <c r="D24" s="93"/>
      <c r="E24" s="75"/>
      <c r="F24" s="55"/>
      <c r="G24" s="55"/>
      <c r="H24" s="6"/>
      <c r="I24" s="6"/>
    </row>
    <row r="25" spans="1:9" ht="15.75" thickBot="1">
      <c r="A25" s="60" t="str">
        <f>IF(B23&gt;10000,"*Child Supplemental Life has a maximum benefit of $10,000"," ")</f>
        <v xml:space="preserve"> </v>
      </c>
      <c r="B25" s="60"/>
      <c r="C25" s="60"/>
      <c r="D25" s="76"/>
      <c r="E25" s="76"/>
      <c r="F25" s="60"/>
      <c r="G25" s="60"/>
      <c r="H25" s="6"/>
      <c r="I25" s="6"/>
    </row>
    <row r="26" spans="1:9">
      <c r="A26" s="107"/>
      <c r="B26" s="107"/>
      <c r="C26" s="107"/>
      <c r="D26" s="107"/>
      <c r="E26" s="107"/>
      <c r="F26" s="107"/>
      <c r="G26" s="107"/>
      <c r="H26" s="6"/>
      <c r="I26" s="6"/>
    </row>
    <row r="27" spans="1:9">
      <c r="A27" s="77"/>
      <c r="B27" s="78"/>
      <c r="C27" s="78"/>
      <c r="D27" s="79"/>
      <c r="E27" s="79"/>
      <c r="F27" s="78"/>
      <c r="G27" s="55"/>
      <c r="H27" s="6"/>
      <c r="I27" s="6"/>
    </row>
    <row r="28" spans="1:9" ht="17.25">
      <c r="A28" s="56" t="s">
        <v>21</v>
      </c>
      <c r="B28" s="55"/>
      <c r="C28" s="55" t="str">
        <f>IF(B29&gt;550000,"*Maximum Coverage Amount is $550,000"," ")</f>
        <v xml:space="preserve"> </v>
      </c>
      <c r="D28" s="65" t="s">
        <v>8</v>
      </c>
      <c r="E28" s="62" t="s">
        <v>9</v>
      </c>
      <c r="F28" s="72"/>
      <c r="G28" s="55"/>
      <c r="H28" s="6"/>
      <c r="I28" s="6"/>
    </row>
    <row r="29" spans="1:9" ht="17.25">
      <c r="A29" s="67" t="s">
        <v>10</v>
      </c>
      <c r="B29" s="28">
        <v>100000</v>
      </c>
      <c r="C29" s="55" t="s">
        <v>22</v>
      </c>
      <c r="D29" s="68">
        <v>1.15E-2</v>
      </c>
      <c r="E29" s="99">
        <f>IF(B6&lt;70,Rates!G23,Rates!G26)</f>
        <v>1.1499999999999999</v>
      </c>
      <c r="F29" s="4" t="s">
        <v>23</v>
      </c>
      <c r="G29" s="51"/>
      <c r="H29" s="6"/>
      <c r="I29" s="6"/>
    </row>
    <row r="30" spans="1:9" ht="15.75">
      <c r="A30" s="84" t="str">
        <f>IF($B$29&gt;(5*$E$5),"*Coverage CANNOT exceed 5x salary"," ")</f>
        <v>*Coverage CANNOT exceed 5x salary</v>
      </c>
      <c r="B30" s="69"/>
      <c r="C30" s="74" t="str">
        <f>IF(AND($B$6&gt;=70,B29&gt;0),"*At age 70+, benefits reduce to 50%"," ")</f>
        <v xml:space="preserve"> </v>
      </c>
      <c r="D30" s="94" t="str">
        <f>IF(AND($B$6&gt;=70,B29&gt;0),(B29*0.5)," ")</f>
        <v xml:space="preserve"> </v>
      </c>
      <c r="E30" s="75" t="str">
        <f>IF(AND($B$6&gt;=70,B29&gt;0)," x Rate = Cost"," ")</f>
        <v xml:space="preserve"> </v>
      </c>
      <c r="F30" s="55"/>
      <c r="G30" s="55"/>
      <c r="H30" s="6"/>
      <c r="I30" s="6"/>
    </row>
    <row r="31" spans="1:9">
      <c r="A31" s="55"/>
      <c r="B31" s="55"/>
      <c r="C31" s="55"/>
      <c r="D31" s="80"/>
      <c r="E31" s="80"/>
      <c r="F31" s="55"/>
      <c r="G31" s="55"/>
      <c r="H31" s="6"/>
      <c r="I31" s="6"/>
    </row>
    <row r="32" spans="1:9" ht="17.25">
      <c r="A32" s="56" t="s">
        <v>24</v>
      </c>
      <c r="B32" s="55"/>
      <c r="C32" s="55" t="str">
        <f>IF(B33&gt;250000,"*Maximum Coverage Amount is $250,000"," ")</f>
        <v xml:space="preserve"> </v>
      </c>
      <c r="D32" s="65" t="s">
        <v>8</v>
      </c>
      <c r="E32" s="62" t="s">
        <v>9</v>
      </c>
      <c r="F32" s="72"/>
      <c r="G32" s="55"/>
      <c r="H32" s="6"/>
      <c r="I32" s="6"/>
    </row>
    <row r="33" spans="1:9" ht="17.25">
      <c r="A33" s="67" t="s">
        <v>10</v>
      </c>
      <c r="B33" s="28">
        <v>5000</v>
      </c>
      <c r="C33" s="55" t="s">
        <v>25</v>
      </c>
      <c r="D33" s="68">
        <v>1.15E-2</v>
      </c>
      <c r="E33" s="99">
        <f>IF(B6&lt;70,Rates!G31,Rates!G34)</f>
        <v>5.7499999999999996E-2</v>
      </c>
      <c r="F33" s="4" t="s">
        <v>26</v>
      </c>
      <c r="G33" s="51"/>
      <c r="H33" s="6"/>
      <c r="I33" s="6"/>
    </row>
    <row r="34" spans="1:9" ht="15.75">
      <c r="A34" s="84" t="str">
        <f>IF($B$33&gt;$B$29,"*Spouse AD&amp;D cannot exceed Employee AD&amp;D"," ")</f>
        <v xml:space="preserve"> </v>
      </c>
      <c r="B34" s="69"/>
      <c r="C34" s="74" t="str">
        <f>IF(AND($B$6&gt;=70,B33&gt;0),"*At age 70+, benefits reduce to 50%"," ")</f>
        <v xml:space="preserve"> </v>
      </c>
      <c r="D34" s="93" t="str">
        <f>IF(AND($B$6&gt;=70,B33&gt;0),(B33*0.5)," ")</f>
        <v xml:space="preserve"> </v>
      </c>
      <c r="E34" s="75" t="str">
        <f>IF(AND($B$6&gt;=70,B33&gt;0)," x Rate = Cost"," ")</f>
        <v xml:space="preserve"> </v>
      </c>
      <c r="F34" s="55"/>
      <c r="G34" s="55"/>
      <c r="H34" s="6"/>
      <c r="I34" s="6"/>
    </row>
    <row r="35" spans="1:9" ht="15.75">
      <c r="A35" s="55"/>
      <c r="B35" s="55"/>
      <c r="C35" s="61"/>
      <c r="D35" s="80"/>
      <c r="E35" s="80"/>
      <c r="F35" s="55"/>
      <c r="G35" s="55"/>
      <c r="H35" s="6"/>
      <c r="I35" s="6"/>
    </row>
    <row r="36" spans="1:9" ht="17.25">
      <c r="A36" s="56" t="s">
        <v>27</v>
      </c>
      <c r="B36" s="55"/>
      <c r="C36" s="55" t="str">
        <f>IF(B37&gt;10000,"*Maximum Coverage Amount is $10,000"," ")</f>
        <v xml:space="preserve"> </v>
      </c>
      <c r="D36" s="65" t="s">
        <v>8</v>
      </c>
      <c r="E36" s="62" t="s">
        <v>9</v>
      </c>
      <c r="F36" s="72"/>
      <c r="G36" s="55"/>
      <c r="H36" s="6"/>
      <c r="I36" s="6"/>
    </row>
    <row r="37" spans="1:9" ht="17.25">
      <c r="A37" s="67" t="s">
        <v>10</v>
      </c>
      <c r="B37" s="28">
        <v>6000</v>
      </c>
      <c r="C37" s="55" t="s">
        <v>19</v>
      </c>
      <c r="D37" s="68">
        <v>1.15E-2</v>
      </c>
      <c r="E37" s="99">
        <f>Rates!G39</f>
        <v>6.9000000000000006E-2</v>
      </c>
      <c r="F37" s="4" t="s">
        <v>28</v>
      </c>
      <c r="G37" s="51"/>
      <c r="H37" s="6"/>
      <c r="I37" s="6"/>
    </row>
    <row r="38" spans="1:9" ht="15.75">
      <c r="A38" s="67"/>
      <c r="B38" s="69"/>
      <c r="C38" s="74"/>
      <c r="D38" s="93"/>
      <c r="E38" s="75"/>
      <c r="F38" s="55"/>
      <c r="G38" s="55"/>
      <c r="H38" s="6"/>
      <c r="I38" s="6"/>
    </row>
    <row r="39" spans="1:9">
      <c r="A39" s="55"/>
      <c r="B39" s="55"/>
      <c r="C39" s="55"/>
      <c r="D39" s="55"/>
      <c r="E39" s="55"/>
      <c r="F39" s="55"/>
      <c r="G39" s="55"/>
      <c r="H39" s="6"/>
      <c r="I39" s="6"/>
    </row>
    <row r="40" spans="1:9" ht="15.75" thickBot="1">
      <c r="A40" s="55"/>
      <c r="B40" s="55"/>
      <c r="C40" s="55"/>
      <c r="D40" s="55"/>
      <c r="E40" s="55"/>
      <c r="F40" s="55"/>
      <c r="G40" s="55"/>
      <c r="H40" s="6"/>
      <c r="I40" s="6"/>
    </row>
    <row r="41" spans="1:9" ht="18.75">
      <c r="A41" s="55"/>
      <c r="B41" s="55"/>
      <c r="C41" s="55"/>
      <c r="D41" s="55"/>
      <c r="E41" s="81">
        <f>SUM(E13+E18+E23+E29+E33+E37)</f>
        <v>1.6088999999999998</v>
      </c>
      <c r="F41" s="102" t="s">
        <v>29</v>
      </c>
      <c r="G41" s="103"/>
      <c r="H41" s="6"/>
      <c r="I41" s="6"/>
    </row>
    <row r="42" spans="1:9" ht="15.75" thickBot="1">
      <c r="A42" s="52"/>
      <c r="B42" s="52"/>
      <c r="C42" s="52"/>
      <c r="D42" s="52"/>
      <c r="E42" s="82"/>
      <c r="F42" s="104"/>
      <c r="G42" s="105"/>
    </row>
    <row r="43" spans="1:9">
      <c r="A43" s="52"/>
      <c r="B43" s="52"/>
      <c r="C43" s="52"/>
      <c r="D43" s="52"/>
      <c r="E43" s="52"/>
      <c r="F43" s="52"/>
      <c r="G43" s="52"/>
    </row>
    <row r="44" spans="1:9">
      <c r="A44" s="52"/>
      <c r="B44" s="52"/>
      <c r="C44" s="52"/>
      <c r="D44" s="52"/>
      <c r="E44" s="52"/>
      <c r="F44" s="52"/>
      <c r="G44" s="52"/>
    </row>
    <row r="45" spans="1:9">
      <c r="A45" s="52"/>
      <c r="B45" s="52"/>
      <c r="C45" s="52"/>
      <c r="D45" s="52"/>
      <c r="E45" s="52"/>
      <c r="F45" s="52"/>
      <c r="G45" s="52"/>
    </row>
    <row r="46" spans="1:9">
      <c r="A46" s="52"/>
      <c r="B46" s="52"/>
      <c r="C46" s="52"/>
      <c r="D46" s="52"/>
      <c r="E46" s="52"/>
      <c r="F46" s="52"/>
      <c r="G46" s="52"/>
    </row>
    <row r="47" spans="1:9">
      <c r="A47" s="52"/>
      <c r="B47" s="52"/>
      <c r="C47" s="52"/>
      <c r="D47" s="52"/>
      <c r="E47" s="52"/>
      <c r="F47" s="52"/>
      <c r="G47" s="52"/>
    </row>
    <row r="48" spans="1:9">
      <c r="A48" s="52"/>
      <c r="B48" s="52"/>
      <c r="C48" s="52"/>
      <c r="D48" s="52"/>
      <c r="E48" s="52"/>
      <c r="F48" s="52"/>
      <c r="G48" s="52"/>
    </row>
    <row r="49" spans="1:7">
      <c r="A49" s="52"/>
      <c r="B49" s="52"/>
      <c r="C49" s="52"/>
      <c r="D49" s="52"/>
      <c r="E49" s="52"/>
      <c r="F49" s="52"/>
      <c r="G49" s="52"/>
    </row>
  </sheetData>
  <sheetProtection sheet="1"/>
  <mergeCells count="5">
    <mergeCell ref="F41:G42"/>
    <mergeCell ref="C2:F2"/>
    <mergeCell ref="A26:G26"/>
    <mergeCell ref="C3:F3"/>
    <mergeCell ref="E6:G6"/>
  </mergeCells>
  <conditionalFormatting sqref="E14">
    <cfRule type="expression" dxfId="59" priority="71">
      <formula>$B$6&gt;=70</formula>
    </cfRule>
  </conditionalFormatting>
  <conditionalFormatting sqref="C14">
    <cfRule type="expression" dxfId="58" priority="69">
      <formula>$B$6&gt;=70</formula>
    </cfRule>
    <cfRule type="expression" dxfId="57" priority="70">
      <formula>$B$13&gt;0</formula>
    </cfRule>
  </conditionalFormatting>
  <conditionalFormatting sqref="D14">
    <cfRule type="expression" dxfId="56" priority="67">
      <formula>"$D$20&gt;0"</formula>
    </cfRule>
  </conditionalFormatting>
  <conditionalFormatting sqref="D19">
    <cfRule type="expression" dxfId="55" priority="66">
      <formula>"$D$20&gt;0"</formula>
    </cfRule>
  </conditionalFormatting>
  <conditionalFormatting sqref="C19">
    <cfRule type="expression" dxfId="54" priority="61">
      <formula>$B$18&gt;0</formula>
    </cfRule>
    <cfRule type="expression" dxfId="53" priority="62">
      <formula>$B$6&gt;=70</formula>
    </cfRule>
  </conditionalFormatting>
  <conditionalFormatting sqref="E19">
    <cfRule type="expression" dxfId="52" priority="60">
      <formula>$B$6&gt;=70</formula>
    </cfRule>
  </conditionalFormatting>
  <conditionalFormatting sqref="C24">
    <cfRule type="expression" dxfId="51" priority="58">
      <formula>$B$18&gt;0</formula>
    </cfRule>
    <cfRule type="expression" dxfId="50" priority="59">
      <formula>$B$6&gt;=70</formula>
    </cfRule>
  </conditionalFormatting>
  <conditionalFormatting sqref="E24">
    <cfRule type="expression" dxfId="49" priority="56">
      <formula>$B$18&gt;0</formula>
    </cfRule>
    <cfRule type="expression" dxfId="48" priority="57">
      <formula>$B$6&gt;=70</formula>
    </cfRule>
  </conditionalFormatting>
  <conditionalFormatting sqref="C30">
    <cfRule type="expression" dxfId="47" priority="54">
      <formula>$B$18&gt;0</formula>
    </cfRule>
    <cfRule type="expression" dxfId="46" priority="55">
      <formula>$B$6&gt;=70</formula>
    </cfRule>
  </conditionalFormatting>
  <conditionalFormatting sqref="E30">
    <cfRule type="expression" dxfId="45" priority="52">
      <formula>$B$18&gt;0</formula>
    </cfRule>
    <cfRule type="expression" dxfId="44" priority="53">
      <formula>$B$6&gt;=70</formula>
    </cfRule>
  </conditionalFormatting>
  <conditionalFormatting sqref="C34">
    <cfRule type="expression" dxfId="43" priority="50">
      <formula>$B$18&gt;0</formula>
    </cfRule>
    <cfRule type="expression" dxfId="42" priority="51">
      <formula>$B$6&gt;=70</formula>
    </cfRule>
  </conditionalFormatting>
  <conditionalFormatting sqref="E34">
    <cfRule type="expression" dxfId="41" priority="48">
      <formula>$B$18&gt;0</formula>
    </cfRule>
    <cfRule type="expression" dxfId="40" priority="49">
      <formula>$B$6&gt;=70</formula>
    </cfRule>
  </conditionalFormatting>
  <conditionalFormatting sqref="C38">
    <cfRule type="expression" dxfId="39" priority="46">
      <formula>$B$18&gt;0</formula>
    </cfRule>
    <cfRule type="expression" dxfId="38" priority="47">
      <formula>$B$6&gt;=70</formula>
    </cfRule>
  </conditionalFormatting>
  <conditionalFormatting sqref="E38">
    <cfRule type="expression" dxfId="37" priority="44">
      <formula>$B$18&gt;0</formula>
    </cfRule>
    <cfRule type="expression" dxfId="36" priority="45">
      <formula>$B$6&gt;=70</formula>
    </cfRule>
  </conditionalFormatting>
  <conditionalFormatting sqref="A30">
    <cfRule type="expression" dxfId="35" priority="43">
      <formula>$B$29&gt;(5*$E$5)</formula>
    </cfRule>
  </conditionalFormatting>
  <conditionalFormatting sqref="A34">
    <cfRule type="expression" dxfId="34" priority="42">
      <formula>$B$33&gt;$B$29</formula>
    </cfRule>
  </conditionalFormatting>
  <conditionalFormatting sqref="A15">
    <cfRule type="expression" dxfId="33" priority="35" stopIfTrue="1">
      <formula>$B$13&gt;1000000</formula>
    </cfRule>
    <cfRule type="expression" dxfId="32" priority="41">
      <formula>$B$13&gt;300000</formula>
    </cfRule>
  </conditionalFormatting>
  <conditionalFormatting sqref="G15">
    <cfRule type="expression" dxfId="31" priority="27">
      <formula>$B$13&lt;=300000</formula>
    </cfRule>
    <cfRule type="expression" dxfId="30" priority="33" stopIfTrue="1">
      <formula>$B$13&gt;1000000</formula>
    </cfRule>
    <cfRule type="expression" dxfId="29" priority="40">
      <formula>$B$13&gt;300000</formula>
    </cfRule>
  </conditionalFormatting>
  <conditionalFormatting sqref="A25">
    <cfRule type="expression" dxfId="28" priority="39">
      <formula>$B$23&gt;10000</formula>
    </cfRule>
  </conditionalFormatting>
  <conditionalFormatting sqref="A20">
    <cfRule type="expression" dxfId="27" priority="31" stopIfTrue="1">
      <formula>$B$18&gt;250000</formula>
    </cfRule>
    <cfRule type="expression" dxfId="26" priority="38">
      <formula>$B$18&gt;30000</formula>
    </cfRule>
  </conditionalFormatting>
  <conditionalFormatting sqref="G20">
    <cfRule type="expression" dxfId="25" priority="25">
      <formula>$B$18&lt;=30000</formula>
    </cfRule>
    <cfRule type="expression" dxfId="24" priority="32" stopIfTrue="1">
      <formula>$B$18&gt;250000</formula>
    </cfRule>
    <cfRule type="expression" dxfId="23" priority="37">
      <formula>$B$18&gt;30000</formula>
    </cfRule>
  </conditionalFormatting>
  <conditionalFormatting sqref="A16">
    <cfRule type="expression" dxfId="22" priority="36">
      <formula>$B$13&gt;1000000</formula>
    </cfRule>
  </conditionalFormatting>
  <conditionalFormatting sqref="C12">
    <cfRule type="expression" dxfId="21" priority="34">
      <formula>$B$13&gt;1000000</formula>
    </cfRule>
  </conditionalFormatting>
  <conditionalFormatting sqref="B18">
    <cfRule type="cellIs" dxfId="20" priority="7" operator="between">
      <formula>1</formula>
      <formula>4999</formula>
    </cfRule>
    <cfRule type="expression" dxfId="19" priority="30">
      <formula>$B$18&gt;250000</formula>
    </cfRule>
  </conditionalFormatting>
  <conditionalFormatting sqref="C18">
    <cfRule type="expression" dxfId="18" priority="16">
      <formula>$B$18&gt;250000</formula>
    </cfRule>
    <cfRule type="expression" dxfId="17" priority="29">
      <formula>$B$18&gt;0&lt;5000</formula>
    </cfRule>
  </conditionalFormatting>
  <conditionalFormatting sqref="B23">
    <cfRule type="cellIs" dxfId="16" priority="13" operator="between">
      <formula>1</formula>
      <formula>1999</formula>
    </cfRule>
    <cfRule type="expression" dxfId="15" priority="28">
      <formula>$B$23&gt;10000</formula>
    </cfRule>
  </conditionalFormatting>
  <conditionalFormatting sqref="B13">
    <cfRule type="cellIs" dxfId="14" priority="8" operator="between">
      <formula>1</formula>
      <formula>9999.99</formula>
    </cfRule>
    <cfRule type="expression" dxfId="13" priority="26">
      <formula>$B$13&gt;1000000</formula>
    </cfRule>
  </conditionalFormatting>
  <conditionalFormatting sqref="C28">
    <cfRule type="expression" dxfId="12" priority="24">
      <formula>$B$29&gt;550000</formula>
    </cfRule>
  </conditionalFormatting>
  <conditionalFormatting sqref="B29">
    <cfRule type="cellIs" dxfId="11" priority="4" operator="between">
      <formula>1</formula>
      <formula>9999</formula>
    </cfRule>
    <cfRule type="expression" dxfId="10" priority="12">
      <formula>$B$29&gt;550000</formula>
    </cfRule>
    <cfRule type="expression" dxfId="9" priority="23">
      <formula>$B$29&gt;(5*$E$5)</formula>
    </cfRule>
  </conditionalFormatting>
  <conditionalFormatting sqref="C32">
    <cfRule type="expression" dxfId="8" priority="22">
      <formula>$B$33&gt;250000</formula>
    </cfRule>
  </conditionalFormatting>
  <conditionalFormatting sqref="B33">
    <cfRule type="expression" dxfId="7" priority="2">
      <formula>$B$33&gt;250000</formula>
    </cfRule>
    <cfRule type="expression" dxfId="6" priority="21">
      <formula>$B$33&gt;$B$29</formula>
    </cfRule>
  </conditionalFormatting>
  <conditionalFormatting sqref="C36">
    <cfRule type="expression" dxfId="5" priority="20">
      <formula>$B$37&gt;10000</formula>
    </cfRule>
  </conditionalFormatting>
  <conditionalFormatting sqref="B37">
    <cfRule type="expression" dxfId="4" priority="19">
      <formula>$B$37&gt;10000</formula>
    </cfRule>
  </conditionalFormatting>
  <conditionalFormatting sqref="C13">
    <cfRule type="expression" dxfId="3" priority="17">
      <formula>$B$13&gt;0&lt;10000</formula>
    </cfRule>
  </conditionalFormatting>
  <conditionalFormatting sqref="C29">
    <cfRule type="expression" dxfId="2" priority="10">
      <formula>$B$29&gt;0&lt;10000</formula>
    </cfRule>
  </conditionalFormatting>
  <conditionalFormatting sqref="B30">
    <cfRule type="expression" dxfId="1" priority="3">
      <formula>$B$29&gt;(5*$E$5)</formula>
    </cfRule>
  </conditionalFormatting>
  <conditionalFormatting sqref="B34">
    <cfRule type="expression" dxfId="0" priority="1">
      <formula>$B$33&gt;$B$29</formula>
    </cfRule>
  </conditionalFormatting>
  <dataValidations count="1">
    <dataValidation operator="equal" allowBlank="1" showInputMessage="1" showErrorMessage="1" sqref="B13" xr:uid="{20C73800-1C7F-4654-A68D-94469255A2F5}"/>
  </dataValidations>
  <hyperlinks>
    <hyperlink ref="G15" r:id="rId1" xr:uid="{7AF654F6-BC9E-476C-B616-35520414B7F5}"/>
    <hyperlink ref="G20" r:id="rId2" xr:uid="{BE14F38E-81A6-4CBB-B7A7-B74092069767}"/>
  </hyperlinks>
  <pageMargins left="0.25" right="0.25" top="0.25" bottom="0.25" header="0.3" footer="0.3"/>
  <pageSetup scale="93" fitToHeight="0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45AF-B5DB-439E-B5BB-379AB042FEF1}">
  <dimension ref="A1:H104"/>
  <sheetViews>
    <sheetView workbookViewId="0">
      <selection activeCell="F3" sqref="F3"/>
    </sheetView>
  </sheetViews>
  <sheetFormatPr defaultRowHeight="15"/>
  <cols>
    <col min="4" max="4" width="11.5703125" bestFit="1" customWidth="1"/>
    <col min="5" max="5" width="15.140625" customWidth="1"/>
    <col min="6" max="6" width="12.5703125" bestFit="1" customWidth="1"/>
  </cols>
  <sheetData>
    <row r="1" spans="1:8" ht="64.5" customHeight="1" thickBot="1">
      <c r="A1" s="110" t="s">
        <v>30</v>
      </c>
      <c r="B1" s="112"/>
      <c r="C1" s="6"/>
      <c r="D1" s="113" t="s">
        <v>31</v>
      </c>
      <c r="E1" s="114"/>
      <c r="F1" s="114"/>
      <c r="G1" s="115"/>
      <c r="H1" s="6"/>
    </row>
    <row r="2" spans="1:8">
      <c r="A2" s="7" t="s">
        <v>32</v>
      </c>
      <c r="B2" s="8" t="s">
        <v>8</v>
      </c>
      <c r="C2" s="6"/>
      <c r="D2" s="9" t="s">
        <v>33</v>
      </c>
      <c r="E2" s="10" t="s">
        <v>8</v>
      </c>
      <c r="F2" s="10" t="s">
        <v>34</v>
      </c>
      <c r="G2" s="11" t="s">
        <v>9</v>
      </c>
      <c r="H2" s="12"/>
    </row>
    <row r="3" spans="1:8" ht="15.75" thickBot="1">
      <c r="A3" s="48">
        <v>0</v>
      </c>
      <c r="B3" s="8"/>
      <c r="C3" s="6"/>
      <c r="D3" s="46">
        <f>IF(Worksheet!$B$6&gt;=70," ",Worksheet!B6)</f>
        <v>0</v>
      </c>
      <c r="E3" s="10">
        <f>IF(D3&gt;=70,0,VLOOKUP(D3,A2:B103,2))</f>
        <v>0</v>
      </c>
      <c r="F3" s="49">
        <f>Worksheet!B13</f>
        <v>300000</v>
      </c>
      <c r="G3" s="16">
        <f>((F3*0.001)*E3)</f>
        <v>0</v>
      </c>
      <c r="H3" s="17" t="s">
        <v>35</v>
      </c>
    </row>
    <row r="4" spans="1:8" ht="15" customHeight="1" thickBot="1">
      <c r="A4" s="13">
        <v>1</v>
      </c>
      <c r="B4" s="14">
        <v>1.29E-2</v>
      </c>
      <c r="C4" s="6"/>
      <c r="D4" s="110" t="s">
        <v>36</v>
      </c>
      <c r="E4" s="111"/>
      <c r="F4" s="111"/>
      <c r="G4" s="112"/>
      <c r="H4" s="6"/>
    </row>
    <row r="5" spans="1:8">
      <c r="A5" s="13">
        <v>2</v>
      </c>
      <c r="B5" s="14">
        <v>1.29E-2</v>
      </c>
      <c r="C5" s="6"/>
      <c r="D5" s="9" t="s">
        <v>33</v>
      </c>
      <c r="E5" s="10" t="s">
        <v>8</v>
      </c>
      <c r="F5" s="10" t="s">
        <v>34</v>
      </c>
      <c r="G5" s="11" t="s">
        <v>9</v>
      </c>
      <c r="H5" s="12"/>
    </row>
    <row r="6" spans="1:8" ht="15.75" thickBot="1">
      <c r="A6" s="13">
        <v>3</v>
      </c>
      <c r="B6" s="14">
        <v>1.29E-2</v>
      </c>
      <c r="C6" s="6"/>
      <c r="D6" s="47">
        <f>IF(Worksheet!$B$6&gt;=70," ",Worksheet!$B$6)</f>
        <v>0</v>
      </c>
      <c r="E6" s="19">
        <f>IF(D6&gt;=70,0,VLOOKUP(D6,A2:B103,2))</f>
        <v>0</v>
      </c>
      <c r="F6" s="50">
        <f>Worksheet!B18</f>
        <v>5000</v>
      </c>
      <c r="G6" s="21">
        <f>((F6*0.001)*E6)</f>
        <v>0</v>
      </c>
      <c r="H6" s="17" t="s">
        <v>35</v>
      </c>
    </row>
    <row r="7" spans="1:8" ht="15.75" thickBot="1">
      <c r="A7" s="13">
        <v>4</v>
      </c>
      <c r="B7" s="14">
        <v>1.29E-2</v>
      </c>
      <c r="C7" s="6"/>
      <c r="D7" s="6"/>
      <c r="E7" s="6"/>
      <c r="F7" s="6"/>
      <c r="G7" s="6"/>
      <c r="H7" s="6"/>
    </row>
    <row r="8" spans="1:8" ht="15.75" thickBot="1">
      <c r="A8" s="13">
        <v>5</v>
      </c>
      <c r="B8" s="14">
        <v>1.29E-2</v>
      </c>
      <c r="C8" s="6"/>
      <c r="D8" s="35" t="s">
        <v>37</v>
      </c>
      <c r="E8" s="36" t="s">
        <v>38</v>
      </c>
      <c r="F8" s="37"/>
      <c r="G8" s="38"/>
      <c r="H8" s="2"/>
    </row>
    <row r="9" spans="1:8">
      <c r="A9" s="13">
        <v>6</v>
      </c>
      <c r="B9" s="14">
        <v>1.29E-2</v>
      </c>
      <c r="C9" s="6"/>
      <c r="D9" s="26" t="s">
        <v>32</v>
      </c>
      <c r="E9" s="27" t="s">
        <v>8</v>
      </c>
      <c r="F9" s="27" t="s">
        <v>34</v>
      </c>
      <c r="G9" s="30" t="s">
        <v>9</v>
      </c>
    </row>
    <row r="10" spans="1:8" ht="15.75" thickBot="1">
      <c r="A10" s="13">
        <v>7</v>
      </c>
      <c r="B10" s="14">
        <v>1.29E-2</v>
      </c>
      <c r="C10" s="6"/>
      <c r="D10" s="45" t="str">
        <f>IF(Worksheet!$B$6&gt;=70,Worksheet!B6," ")</f>
        <v xml:space="preserve"> </v>
      </c>
      <c r="E10" s="31">
        <f>IF(Worksheet!B6&gt;=70,VLOOKUP(Worksheet!B6,A2:B103,2),0)</f>
        <v>0</v>
      </c>
      <c r="F10" s="32">
        <f>IF(D10&gt;=70,Worksheet!B13*0.5,0)</f>
        <v>150000</v>
      </c>
      <c r="G10" s="33">
        <f>(F10*0.001)*E10</f>
        <v>0</v>
      </c>
      <c r="H10" t="s">
        <v>35</v>
      </c>
    </row>
    <row r="11" spans="1:8" ht="15.75" thickBot="1">
      <c r="A11" s="13">
        <v>8</v>
      </c>
      <c r="B11" s="14">
        <v>1.29E-2</v>
      </c>
      <c r="C11" s="6"/>
      <c r="D11" s="110" t="s">
        <v>36</v>
      </c>
      <c r="E11" s="111"/>
      <c r="F11" s="111"/>
      <c r="G11" s="112"/>
    </row>
    <row r="12" spans="1:8">
      <c r="A12" s="13">
        <v>9</v>
      </c>
      <c r="B12" s="14">
        <v>1.29E-2</v>
      </c>
      <c r="C12" s="6"/>
      <c r="D12" s="9" t="s">
        <v>33</v>
      </c>
      <c r="E12" s="10" t="s">
        <v>8</v>
      </c>
      <c r="F12" s="10" t="s">
        <v>34</v>
      </c>
      <c r="G12" s="11" t="s">
        <v>9</v>
      </c>
      <c r="H12" s="6"/>
    </row>
    <row r="13" spans="1:8" ht="15.75" thickBot="1">
      <c r="A13" s="13">
        <v>10</v>
      </c>
      <c r="B13" s="14">
        <v>1.29E-2</v>
      </c>
      <c r="C13" s="6"/>
      <c r="D13" s="45" t="str">
        <f>IF(Worksheet!$B$6&gt;=70,Worksheet!B6," ")</f>
        <v xml:space="preserve"> </v>
      </c>
      <c r="E13" s="31">
        <f>IF(Worksheet!B6&gt;=70,VLOOKUP(Worksheet!B6,A2:B103,2),0)</f>
        <v>0</v>
      </c>
      <c r="F13" s="32">
        <f>IF(D13&gt;=70,Worksheet!B18*0.5,0)</f>
        <v>2500</v>
      </c>
      <c r="G13" s="33">
        <f>(F13*0.001)*E13</f>
        <v>0</v>
      </c>
      <c r="H13" s="6" t="s">
        <v>35</v>
      </c>
    </row>
    <row r="14" spans="1:8">
      <c r="A14" s="13">
        <v>11</v>
      </c>
      <c r="B14" s="14">
        <v>1.29E-2</v>
      </c>
      <c r="C14" s="6"/>
      <c r="D14" s="6"/>
      <c r="E14" s="6"/>
      <c r="F14" s="6"/>
      <c r="G14" s="6"/>
      <c r="H14" s="6"/>
    </row>
    <row r="15" spans="1:8" ht="15.75" thickBot="1">
      <c r="A15" s="13">
        <v>12</v>
      </c>
      <c r="B15" s="14">
        <v>1.29E-2</v>
      </c>
      <c r="C15" s="6"/>
      <c r="D15" s="6"/>
      <c r="E15" s="6"/>
      <c r="F15" s="6"/>
      <c r="G15" s="6"/>
      <c r="H15" s="6"/>
    </row>
    <row r="16" spans="1:8" ht="15.75" thickBot="1">
      <c r="A16" s="13">
        <v>13</v>
      </c>
      <c r="B16" s="14">
        <v>1.29E-2</v>
      </c>
      <c r="C16" s="6"/>
      <c r="D16" s="42" t="s">
        <v>39</v>
      </c>
      <c r="E16" s="43"/>
      <c r="F16" s="43"/>
      <c r="G16" s="44"/>
      <c r="H16" s="6"/>
    </row>
    <row r="17" spans="1:8">
      <c r="A17" s="13">
        <v>14</v>
      </c>
      <c r="B17" s="14">
        <v>1.29E-2</v>
      </c>
      <c r="C17" s="6"/>
      <c r="D17" s="39" t="s">
        <v>33</v>
      </c>
      <c r="E17" s="40" t="s">
        <v>8</v>
      </c>
      <c r="F17" s="40" t="s">
        <v>34</v>
      </c>
      <c r="G17" s="41" t="s">
        <v>9</v>
      </c>
      <c r="H17" s="6"/>
    </row>
    <row r="18" spans="1:8" ht="15.75" thickBot="1">
      <c r="A18" s="13">
        <v>15</v>
      </c>
      <c r="B18" s="14">
        <v>1.29E-2</v>
      </c>
      <c r="C18" s="6"/>
      <c r="D18" s="101">
        <f>IF(Worksheet!$B$6&gt;=70,"0",Worksheet!B6)</f>
        <v>0</v>
      </c>
      <c r="E18" s="19">
        <f>Worksheet!D23</f>
        <v>5.5399999999999998E-2</v>
      </c>
      <c r="F18" s="20">
        <f>Worksheet!B23</f>
        <v>6000</v>
      </c>
      <c r="G18" s="97">
        <f>((F18*0.001)*E18)</f>
        <v>0.33239999999999997</v>
      </c>
      <c r="H18" s="6"/>
    </row>
    <row r="19" spans="1:8">
      <c r="A19" s="13">
        <v>16</v>
      </c>
      <c r="B19" s="14">
        <v>1.29E-2</v>
      </c>
      <c r="C19" s="6"/>
      <c r="D19" s="6"/>
      <c r="E19" s="6"/>
      <c r="F19" s="6"/>
      <c r="G19" s="6"/>
      <c r="H19" s="6"/>
    </row>
    <row r="20" spans="1:8" ht="15.75" thickBot="1">
      <c r="A20" s="13">
        <v>17</v>
      </c>
      <c r="B20" s="14">
        <v>1.29E-2</v>
      </c>
      <c r="C20" s="6"/>
      <c r="D20" s="6"/>
      <c r="E20" s="6"/>
      <c r="F20" s="6"/>
      <c r="G20" s="6"/>
      <c r="H20" s="6"/>
    </row>
    <row r="21" spans="1:8" ht="15.75" thickBot="1">
      <c r="A21" s="13">
        <v>18</v>
      </c>
      <c r="B21" s="14">
        <v>1.29E-2</v>
      </c>
      <c r="C21" s="6"/>
      <c r="D21" s="42" t="s">
        <v>40</v>
      </c>
      <c r="E21" s="43"/>
      <c r="F21" s="43"/>
      <c r="G21" s="44"/>
      <c r="H21" s="6"/>
    </row>
    <row r="22" spans="1:8">
      <c r="A22" s="13">
        <v>19</v>
      </c>
      <c r="B22" s="14">
        <v>1.29E-2</v>
      </c>
      <c r="C22" s="6"/>
      <c r="D22" s="39" t="s">
        <v>33</v>
      </c>
      <c r="E22" s="40" t="s">
        <v>8</v>
      </c>
      <c r="F22" s="40" t="s">
        <v>34</v>
      </c>
      <c r="G22" s="41" t="s">
        <v>9</v>
      </c>
      <c r="H22" s="6"/>
    </row>
    <row r="23" spans="1:8" ht="15.75" thickBot="1">
      <c r="A23" s="13">
        <v>20</v>
      </c>
      <c r="B23" s="14">
        <v>1.29E-2</v>
      </c>
      <c r="C23" s="6"/>
      <c r="D23" s="9">
        <f>IF(Worksheet!$B$6&gt;=70,"0",Worksheet!B6)</f>
        <v>0</v>
      </c>
      <c r="E23" s="10">
        <f>Worksheet!D29</f>
        <v>1.15E-2</v>
      </c>
      <c r="F23" s="15">
        <f>Worksheet!B29</f>
        <v>100000</v>
      </c>
      <c r="G23" s="96">
        <f>((F23*0.001)*E23)</f>
        <v>1.1499999999999999</v>
      </c>
      <c r="H23" s="6"/>
    </row>
    <row r="24" spans="1:8" ht="15.75" thickBot="1">
      <c r="A24" s="13">
        <v>21</v>
      </c>
      <c r="B24" s="14">
        <v>1.29E-2</v>
      </c>
      <c r="C24" s="6"/>
      <c r="D24" s="110" t="s">
        <v>41</v>
      </c>
      <c r="E24" s="111"/>
      <c r="F24" s="111"/>
      <c r="G24" s="112"/>
      <c r="H24" s="6"/>
    </row>
    <row r="25" spans="1:8">
      <c r="A25" s="13">
        <v>22</v>
      </c>
      <c r="B25" s="14">
        <v>1.29E-2</v>
      </c>
      <c r="C25" s="6"/>
      <c r="D25" s="9" t="s">
        <v>33</v>
      </c>
      <c r="E25" s="10" t="s">
        <v>8</v>
      </c>
      <c r="F25" s="10" t="s">
        <v>34</v>
      </c>
      <c r="G25" s="11" t="s">
        <v>9</v>
      </c>
      <c r="H25" s="6"/>
    </row>
    <row r="26" spans="1:8" ht="15.75" thickBot="1">
      <c r="A26" s="13">
        <v>23</v>
      </c>
      <c r="B26" s="14">
        <v>1.29E-2</v>
      </c>
      <c r="C26" s="6"/>
      <c r="D26" s="18" t="str">
        <f>IF(Worksheet!$B$6&gt;=70,Worksheet!B6," ")</f>
        <v xml:space="preserve"> </v>
      </c>
      <c r="E26" s="19">
        <f>Worksheet!D29</f>
        <v>1.15E-2</v>
      </c>
      <c r="F26" s="20">
        <f>IF(D26&gt;=70,Worksheet!B29*0.5,0)</f>
        <v>50000</v>
      </c>
      <c r="G26" s="98">
        <f>((F26*0.001)*E26)</f>
        <v>0.57499999999999996</v>
      </c>
      <c r="H26" s="6"/>
    </row>
    <row r="27" spans="1:8">
      <c r="A27" s="13">
        <v>24</v>
      </c>
      <c r="B27" s="14">
        <v>1.29E-2</v>
      </c>
      <c r="C27" s="6"/>
      <c r="D27" s="6"/>
      <c r="E27" s="6"/>
      <c r="F27" s="6"/>
      <c r="G27" s="6"/>
      <c r="H27" s="6"/>
    </row>
    <row r="28" spans="1:8" ht="15.75" thickBot="1">
      <c r="A28" s="13">
        <v>25</v>
      </c>
      <c r="B28" s="14">
        <v>2.0299999999999999E-2</v>
      </c>
      <c r="C28" s="6"/>
      <c r="D28" s="6"/>
      <c r="E28" s="6"/>
      <c r="F28" s="6"/>
      <c r="G28" s="6"/>
      <c r="H28" s="6"/>
    </row>
    <row r="29" spans="1:8" ht="15.75" thickBot="1">
      <c r="A29" s="13">
        <v>26</v>
      </c>
      <c r="B29" s="14">
        <v>2.0299999999999999E-2</v>
      </c>
      <c r="C29" s="6"/>
      <c r="D29" s="42" t="s">
        <v>42</v>
      </c>
      <c r="E29" s="43"/>
      <c r="F29" s="43"/>
      <c r="G29" s="44"/>
      <c r="H29" s="6"/>
    </row>
    <row r="30" spans="1:8">
      <c r="A30" s="13">
        <v>27</v>
      </c>
      <c r="B30" s="14">
        <v>2.0299999999999999E-2</v>
      </c>
      <c r="C30" s="6"/>
      <c r="D30" s="39" t="s">
        <v>33</v>
      </c>
      <c r="E30" s="40" t="s">
        <v>8</v>
      </c>
      <c r="F30" s="40" t="s">
        <v>34</v>
      </c>
      <c r="G30" s="41" t="s">
        <v>9</v>
      </c>
      <c r="H30" s="6"/>
    </row>
    <row r="31" spans="1:8" ht="15.75" thickBot="1">
      <c r="A31" s="13">
        <v>28</v>
      </c>
      <c r="B31" s="14">
        <v>2.0299999999999999E-2</v>
      </c>
      <c r="C31" s="6"/>
      <c r="D31" s="9">
        <f>IF(Worksheet!$B$6&gt;=70,"0",Worksheet!B6)</f>
        <v>0</v>
      </c>
      <c r="E31" s="10">
        <f>Worksheet!D33</f>
        <v>1.15E-2</v>
      </c>
      <c r="F31" s="15">
        <f>Worksheet!B33</f>
        <v>5000</v>
      </c>
      <c r="G31" s="96">
        <f>((F31*0.001)*E31)</f>
        <v>5.7499999999999996E-2</v>
      </c>
      <c r="H31" s="6"/>
    </row>
    <row r="32" spans="1:8" ht="15.75" thickBot="1">
      <c r="A32" s="13">
        <v>29</v>
      </c>
      <c r="B32" s="14">
        <v>2.0299999999999999E-2</v>
      </c>
      <c r="C32" s="6"/>
      <c r="D32" s="110" t="s">
        <v>41</v>
      </c>
      <c r="E32" s="111"/>
      <c r="F32" s="111"/>
      <c r="G32" s="112"/>
      <c r="H32" s="6"/>
    </row>
    <row r="33" spans="1:8">
      <c r="A33" s="13">
        <v>30</v>
      </c>
      <c r="B33" s="14">
        <v>2.4500000000000001E-2</v>
      </c>
      <c r="C33" s="6"/>
      <c r="D33" s="9" t="s">
        <v>33</v>
      </c>
      <c r="E33" s="10" t="s">
        <v>8</v>
      </c>
      <c r="F33" s="10" t="s">
        <v>34</v>
      </c>
      <c r="G33" s="11" t="s">
        <v>9</v>
      </c>
      <c r="H33" s="6"/>
    </row>
    <row r="34" spans="1:8" ht="15.75" thickBot="1">
      <c r="A34" s="13">
        <v>31</v>
      </c>
      <c r="B34" s="14">
        <v>2.4500000000000001E-2</v>
      </c>
      <c r="C34" s="6"/>
      <c r="D34" s="18" t="str">
        <f>IF(Worksheet!$B$6&gt;=70,Worksheet!B6," ")</f>
        <v xml:space="preserve"> </v>
      </c>
      <c r="E34" s="19">
        <f>Worksheet!D33</f>
        <v>1.15E-2</v>
      </c>
      <c r="F34" s="20">
        <f>IF(D34&gt;=70,Worksheet!B33*0.5,0)</f>
        <v>2500</v>
      </c>
      <c r="G34" s="97">
        <f>((F34*0.001)*E34)</f>
        <v>2.8749999999999998E-2</v>
      </c>
      <c r="H34" s="6"/>
    </row>
    <row r="35" spans="1:8">
      <c r="A35" s="13">
        <v>32</v>
      </c>
      <c r="B35" s="14">
        <v>2.4500000000000001E-2</v>
      </c>
      <c r="C35" s="6"/>
      <c r="D35" s="6"/>
      <c r="E35" s="6"/>
      <c r="F35" s="6"/>
      <c r="G35" s="6"/>
      <c r="H35" s="6"/>
    </row>
    <row r="36" spans="1:8" ht="15.75" thickBot="1">
      <c r="A36" s="13">
        <v>33</v>
      </c>
      <c r="B36" s="14">
        <v>2.4500000000000001E-2</v>
      </c>
      <c r="C36" s="6"/>
      <c r="D36" s="6"/>
      <c r="E36" s="6"/>
      <c r="F36" s="6"/>
      <c r="G36" s="6"/>
      <c r="H36" s="6"/>
    </row>
    <row r="37" spans="1:8" ht="15.75" thickBot="1">
      <c r="A37" s="13">
        <v>34</v>
      </c>
      <c r="B37" s="14">
        <v>2.4500000000000001E-2</v>
      </c>
      <c r="C37" s="6"/>
      <c r="D37" s="42" t="s">
        <v>43</v>
      </c>
      <c r="E37" s="43"/>
      <c r="F37" s="43"/>
      <c r="G37" s="44"/>
      <c r="H37" s="6"/>
    </row>
    <row r="38" spans="1:8">
      <c r="A38" s="13">
        <v>35</v>
      </c>
      <c r="B38" s="14">
        <v>3.1399999999999997E-2</v>
      </c>
      <c r="C38" s="6"/>
      <c r="D38" s="39" t="s">
        <v>33</v>
      </c>
      <c r="E38" s="40" t="s">
        <v>8</v>
      </c>
      <c r="F38" s="40" t="s">
        <v>34</v>
      </c>
      <c r="G38" s="41" t="s">
        <v>9</v>
      </c>
      <c r="H38" s="6"/>
    </row>
    <row r="39" spans="1:8" ht="15.75" thickBot="1">
      <c r="A39" s="13">
        <v>36</v>
      </c>
      <c r="B39" s="14">
        <v>3.1399999999999997E-2</v>
      </c>
      <c r="C39" s="6"/>
      <c r="D39" s="100">
        <f>IF(Worksheet!$B$6&gt;=70,"0",Worksheet!B6)</f>
        <v>0</v>
      </c>
      <c r="E39" s="19">
        <f>Worksheet!D37</f>
        <v>1.15E-2</v>
      </c>
      <c r="F39" s="20">
        <f>Worksheet!B37</f>
        <v>6000</v>
      </c>
      <c r="G39" s="97">
        <f>((F39*0.001)*E39)</f>
        <v>6.9000000000000006E-2</v>
      </c>
      <c r="H39" s="6"/>
    </row>
    <row r="40" spans="1:8">
      <c r="A40" s="13">
        <v>37</v>
      </c>
      <c r="B40" s="14">
        <v>3.1399999999999997E-2</v>
      </c>
      <c r="C40" s="6"/>
      <c r="D40" s="6"/>
      <c r="E40" s="6"/>
      <c r="F40" s="6"/>
      <c r="G40" s="6"/>
      <c r="H40" s="6"/>
    </row>
    <row r="41" spans="1:8">
      <c r="A41" s="13">
        <v>38</v>
      </c>
      <c r="B41" s="14">
        <v>3.1399999999999997E-2</v>
      </c>
      <c r="C41" s="6"/>
      <c r="D41" s="6"/>
      <c r="E41" s="6"/>
      <c r="F41" s="6"/>
      <c r="G41" s="6"/>
      <c r="H41" s="6"/>
    </row>
    <row r="42" spans="1:8">
      <c r="A42" s="13">
        <v>39</v>
      </c>
      <c r="B42" s="14">
        <v>3.1399999999999997E-2</v>
      </c>
      <c r="C42" s="6"/>
      <c r="D42" s="6"/>
      <c r="E42" s="6"/>
      <c r="F42" s="6"/>
      <c r="G42" s="6"/>
      <c r="H42" s="6"/>
    </row>
    <row r="43" spans="1:8">
      <c r="A43" s="13">
        <v>40</v>
      </c>
      <c r="B43" s="14">
        <v>4.6199999999999998E-2</v>
      </c>
      <c r="C43" s="6"/>
      <c r="D43" s="6"/>
      <c r="E43" s="6"/>
      <c r="F43" s="6"/>
      <c r="G43" s="6"/>
      <c r="H43" s="6"/>
    </row>
    <row r="44" spans="1:8">
      <c r="A44" s="13">
        <v>41</v>
      </c>
      <c r="B44" s="14">
        <v>4.6199999999999998E-2</v>
      </c>
      <c r="C44" s="6"/>
      <c r="D44" s="6"/>
      <c r="E44" s="6"/>
      <c r="F44" s="6"/>
      <c r="G44" s="6"/>
      <c r="H44" s="6"/>
    </row>
    <row r="45" spans="1:8">
      <c r="A45" s="13">
        <v>42</v>
      </c>
      <c r="B45" s="14">
        <v>4.6199999999999998E-2</v>
      </c>
      <c r="C45" s="6"/>
      <c r="D45" s="6"/>
      <c r="E45" s="6"/>
      <c r="F45" s="6"/>
      <c r="G45" s="6"/>
      <c r="H45" s="6"/>
    </row>
    <row r="46" spans="1:8">
      <c r="A46" s="13">
        <v>43</v>
      </c>
      <c r="B46" s="14">
        <v>4.6199999999999998E-2</v>
      </c>
      <c r="C46" s="6"/>
      <c r="D46" s="6"/>
      <c r="E46" s="6"/>
      <c r="F46" s="6"/>
      <c r="G46" s="6"/>
      <c r="H46" s="6"/>
    </row>
    <row r="47" spans="1:8">
      <c r="A47" s="13">
        <v>44</v>
      </c>
      <c r="B47" s="14">
        <v>4.6199999999999998E-2</v>
      </c>
      <c r="C47" s="6"/>
      <c r="D47" s="6"/>
      <c r="E47" s="6"/>
      <c r="F47" s="6"/>
      <c r="G47" s="6"/>
      <c r="H47" s="6"/>
    </row>
    <row r="48" spans="1:8">
      <c r="A48" s="13">
        <v>45</v>
      </c>
      <c r="B48" s="14">
        <v>6.9199999999999998E-2</v>
      </c>
      <c r="C48" s="6"/>
      <c r="D48" s="6"/>
      <c r="E48" s="6"/>
      <c r="F48" s="6"/>
      <c r="G48" s="6"/>
      <c r="H48" s="6"/>
    </row>
    <row r="49" spans="1:8">
      <c r="A49" s="13">
        <v>46</v>
      </c>
      <c r="B49" s="14">
        <v>6.9199999999999998E-2</v>
      </c>
      <c r="C49" s="6"/>
      <c r="D49" s="6"/>
      <c r="E49" s="6"/>
      <c r="F49" s="6"/>
      <c r="G49" s="6"/>
      <c r="H49" s="6"/>
    </row>
    <row r="50" spans="1:8">
      <c r="A50" s="13">
        <v>47</v>
      </c>
      <c r="B50" s="14">
        <v>6.9199999999999998E-2</v>
      </c>
      <c r="C50" s="6"/>
      <c r="D50" s="6"/>
      <c r="E50" s="6"/>
      <c r="F50" s="6"/>
      <c r="G50" s="6"/>
      <c r="H50" s="6"/>
    </row>
    <row r="51" spans="1:8">
      <c r="A51" s="13">
        <v>48</v>
      </c>
      <c r="B51" s="14">
        <v>6.9199999999999998E-2</v>
      </c>
      <c r="C51" s="6"/>
      <c r="D51" s="6"/>
      <c r="E51" s="6"/>
      <c r="F51" s="6"/>
      <c r="G51" s="6"/>
      <c r="H51" s="6"/>
    </row>
    <row r="52" spans="1:8">
      <c r="A52" s="13">
        <v>49</v>
      </c>
      <c r="B52" s="14">
        <v>6.9199999999999998E-2</v>
      </c>
      <c r="C52" s="6"/>
      <c r="D52" s="6"/>
      <c r="E52" s="6"/>
      <c r="F52" s="6"/>
      <c r="G52" s="6"/>
      <c r="H52" s="6"/>
    </row>
    <row r="53" spans="1:8">
      <c r="A53" s="13">
        <v>50</v>
      </c>
      <c r="B53" s="14">
        <v>0.1062</v>
      </c>
      <c r="C53" s="6"/>
      <c r="D53" s="6"/>
      <c r="E53" s="6"/>
      <c r="F53" s="6"/>
      <c r="G53" s="6"/>
      <c r="H53" s="6"/>
    </row>
    <row r="54" spans="1:8">
      <c r="A54" s="13">
        <v>51</v>
      </c>
      <c r="B54" s="14">
        <v>0.1062</v>
      </c>
      <c r="C54" s="6"/>
      <c r="D54" s="6"/>
      <c r="E54" s="6"/>
      <c r="F54" s="6"/>
      <c r="G54" s="6"/>
      <c r="H54" s="6"/>
    </row>
    <row r="55" spans="1:8">
      <c r="A55" s="13">
        <v>52</v>
      </c>
      <c r="B55" s="14">
        <v>0.1062</v>
      </c>
      <c r="C55" s="6"/>
      <c r="D55" s="6"/>
      <c r="E55" s="6"/>
      <c r="F55" s="6"/>
      <c r="G55" s="6"/>
      <c r="H55" s="6"/>
    </row>
    <row r="56" spans="1:8">
      <c r="A56" s="13">
        <v>53</v>
      </c>
      <c r="B56" s="14">
        <v>0.1062</v>
      </c>
      <c r="C56" s="6"/>
      <c r="D56" s="6"/>
      <c r="E56" s="6"/>
      <c r="F56" s="6"/>
      <c r="G56" s="6"/>
      <c r="H56" s="6"/>
    </row>
    <row r="57" spans="1:8">
      <c r="A57" s="13">
        <v>54</v>
      </c>
      <c r="B57" s="14">
        <v>0.1062</v>
      </c>
      <c r="C57" s="6"/>
      <c r="D57" s="6"/>
      <c r="E57" s="6"/>
      <c r="F57" s="6"/>
      <c r="G57" s="6"/>
      <c r="H57" s="6"/>
    </row>
    <row r="58" spans="1:8">
      <c r="A58" s="13">
        <v>55</v>
      </c>
      <c r="B58" s="14">
        <v>0.19850000000000001</v>
      </c>
      <c r="C58" s="6"/>
      <c r="D58" s="6"/>
      <c r="E58" s="6"/>
      <c r="F58" s="6"/>
      <c r="G58" s="6"/>
      <c r="H58" s="6"/>
    </row>
    <row r="59" spans="1:8">
      <c r="A59" s="13">
        <v>56</v>
      </c>
      <c r="B59" s="14">
        <v>0.19850000000000001</v>
      </c>
      <c r="C59" s="6"/>
      <c r="D59" s="6"/>
      <c r="E59" s="6"/>
      <c r="F59" s="6"/>
      <c r="G59" s="6"/>
      <c r="H59" s="6"/>
    </row>
    <row r="60" spans="1:8">
      <c r="A60" s="13">
        <v>57</v>
      </c>
      <c r="B60" s="14">
        <v>0.19850000000000001</v>
      </c>
      <c r="C60" s="6"/>
      <c r="D60" s="6"/>
      <c r="E60" s="6"/>
      <c r="F60" s="6"/>
      <c r="G60" s="6"/>
      <c r="H60" s="6"/>
    </row>
    <row r="61" spans="1:8">
      <c r="A61" s="13">
        <v>58</v>
      </c>
      <c r="B61" s="14">
        <v>0.19850000000000001</v>
      </c>
      <c r="C61" s="6"/>
      <c r="D61" s="6"/>
      <c r="E61" s="6"/>
      <c r="F61" s="6"/>
      <c r="G61" s="6"/>
      <c r="H61" s="6"/>
    </row>
    <row r="62" spans="1:8">
      <c r="A62" s="13">
        <v>59</v>
      </c>
      <c r="B62" s="14">
        <v>0.19850000000000001</v>
      </c>
      <c r="C62" s="6"/>
      <c r="D62" s="6"/>
      <c r="E62" s="6"/>
      <c r="F62" s="6"/>
      <c r="G62" s="6"/>
      <c r="H62" s="6"/>
    </row>
    <row r="63" spans="1:8">
      <c r="A63" s="13">
        <v>60</v>
      </c>
      <c r="B63" s="14">
        <v>0.29399999999999998</v>
      </c>
      <c r="C63" s="6"/>
      <c r="D63" s="6"/>
      <c r="E63" s="6"/>
      <c r="F63" s="6"/>
      <c r="G63" s="6"/>
      <c r="H63" s="6"/>
    </row>
    <row r="64" spans="1:8">
      <c r="A64" s="13">
        <v>61</v>
      </c>
      <c r="B64" s="14">
        <v>0.29399999999999998</v>
      </c>
      <c r="C64" s="6"/>
      <c r="D64" s="6"/>
      <c r="E64" s="6"/>
      <c r="F64" s="6"/>
      <c r="G64" s="6"/>
      <c r="H64" s="6"/>
    </row>
    <row r="65" spans="1:8">
      <c r="A65" s="13">
        <v>62</v>
      </c>
      <c r="B65" s="14">
        <v>0.29399999999999998</v>
      </c>
      <c r="C65" s="6"/>
      <c r="D65" s="6"/>
      <c r="E65" s="6"/>
      <c r="F65" s="6"/>
      <c r="G65" s="6"/>
      <c r="H65" s="6"/>
    </row>
    <row r="66" spans="1:8">
      <c r="A66" s="13">
        <v>63</v>
      </c>
      <c r="B66" s="14">
        <v>0.29399999999999998</v>
      </c>
      <c r="C66" s="6"/>
      <c r="D66" s="6"/>
      <c r="E66" s="6"/>
      <c r="F66" s="6"/>
      <c r="G66" s="6"/>
      <c r="H66" s="6"/>
    </row>
    <row r="67" spans="1:8">
      <c r="A67" s="13">
        <v>64</v>
      </c>
      <c r="B67" s="14">
        <v>0.29399999999999998</v>
      </c>
      <c r="C67" s="6"/>
      <c r="D67" s="6"/>
      <c r="E67" s="6"/>
      <c r="F67" s="6"/>
      <c r="G67" s="6"/>
      <c r="H67" s="6"/>
    </row>
    <row r="68" spans="1:8">
      <c r="A68" s="13">
        <v>65</v>
      </c>
      <c r="B68" s="14">
        <v>0.40379999999999999</v>
      </c>
      <c r="C68" s="6"/>
      <c r="D68" s="6"/>
      <c r="E68" s="6"/>
      <c r="F68" s="6"/>
      <c r="G68" s="6"/>
      <c r="H68" s="6"/>
    </row>
    <row r="69" spans="1:8">
      <c r="A69" s="13">
        <v>66</v>
      </c>
      <c r="B69" s="14">
        <v>0.40379999999999999</v>
      </c>
      <c r="C69" s="6"/>
      <c r="D69" s="6"/>
      <c r="E69" s="6"/>
      <c r="F69" s="6"/>
      <c r="G69" s="6"/>
      <c r="H69" s="6"/>
    </row>
    <row r="70" spans="1:8">
      <c r="A70" s="13">
        <v>67</v>
      </c>
      <c r="B70" s="14">
        <v>0.40379999999999999</v>
      </c>
      <c r="C70" s="6"/>
      <c r="D70" s="6"/>
      <c r="E70" s="6"/>
      <c r="F70" s="6"/>
      <c r="G70" s="6"/>
      <c r="H70" s="6"/>
    </row>
    <row r="71" spans="1:8">
      <c r="A71" s="13">
        <v>68</v>
      </c>
      <c r="B71" s="14">
        <v>0.40379999999999999</v>
      </c>
      <c r="C71" s="6"/>
      <c r="D71" s="6"/>
      <c r="E71" s="6"/>
      <c r="F71" s="6"/>
      <c r="G71" s="6"/>
      <c r="H71" s="6"/>
    </row>
    <row r="72" spans="1:8">
      <c r="A72" s="13">
        <v>69</v>
      </c>
      <c r="B72" s="14">
        <v>0.40379999999999999</v>
      </c>
      <c r="C72" s="6"/>
      <c r="D72" s="6"/>
      <c r="E72" s="6"/>
      <c r="F72" s="6"/>
      <c r="G72" s="6"/>
      <c r="H72" s="6"/>
    </row>
    <row r="73" spans="1:8">
      <c r="A73" s="13">
        <v>70</v>
      </c>
      <c r="B73" s="14">
        <v>0.82340000000000002</v>
      </c>
      <c r="C73" s="6"/>
      <c r="D73" s="6"/>
      <c r="E73" s="6"/>
      <c r="F73" s="6"/>
      <c r="G73" s="6"/>
      <c r="H73" s="6"/>
    </row>
    <row r="74" spans="1:8">
      <c r="A74" s="13">
        <v>71</v>
      </c>
      <c r="B74" s="14">
        <v>0.82340000000000002</v>
      </c>
      <c r="C74" s="6"/>
      <c r="D74" s="6"/>
      <c r="E74" s="6"/>
      <c r="F74" s="6"/>
      <c r="G74" s="6"/>
      <c r="H74" s="6"/>
    </row>
    <row r="75" spans="1:8">
      <c r="A75" s="13">
        <v>72</v>
      </c>
      <c r="B75" s="14">
        <v>0.82340000000000002</v>
      </c>
      <c r="C75" s="6"/>
      <c r="D75" s="6"/>
      <c r="E75" s="6"/>
      <c r="F75" s="6"/>
      <c r="G75" s="6"/>
      <c r="H75" s="6"/>
    </row>
    <row r="76" spans="1:8">
      <c r="A76" s="13">
        <v>73</v>
      </c>
      <c r="B76" s="14">
        <v>0.82340000000000002</v>
      </c>
      <c r="C76" s="6"/>
      <c r="D76" s="6"/>
      <c r="E76" s="6"/>
      <c r="F76" s="6"/>
      <c r="G76" s="6"/>
      <c r="H76" s="6"/>
    </row>
    <row r="77" spans="1:8">
      <c r="A77" s="13">
        <v>74</v>
      </c>
      <c r="B77" s="14">
        <v>0.82340000000000002</v>
      </c>
      <c r="C77" s="6"/>
      <c r="D77" s="6"/>
      <c r="E77" s="6"/>
      <c r="F77" s="6"/>
      <c r="G77" s="6"/>
      <c r="H77" s="6"/>
    </row>
    <row r="78" spans="1:8">
      <c r="A78" s="13">
        <v>75</v>
      </c>
      <c r="B78" s="14">
        <v>0.95079999999999998</v>
      </c>
      <c r="C78" s="6"/>
      <c r="D78" s="6"/>
      <c r="E78" s="6"/>
      <c r="F78" s="6"/>
      <c r="G78" s="6"/>
      <c r="H78" s="6"/>
    </row>
    <row r="79" spans="1:8">
      <c r="A79" s="13">
        <v>76</v>
      </c>
      <c r="B79" s="14">
        <v>0.95079999999999998</v>
      </c>
      <c r="C79" s="6"/>
      <c r="D79" s="6"/>
      <c r="E79" s="6"/>
      <c r="F79" s="6"/>
      <c r="G79" s="6"/>
      <c r="H79" s="6"/>
    </row>
    <row r="80" spans="1:8">
      <c r="A80" s="13">
        <v>77</v>
      </c>
      <c r="B80" s="14">
        <v>0.95079999999999998</v>
      </c>
      <c r="C80" s="6"/>
      <c r="D80" s="6"/>
      <c r="E80" s="6"/>
      <c r="F80" s="6"/>
      <c r="G80" s="6"/>
      <c r="H80" s="6"/>
    </row>
    <row r="81" spans="1:8">
      <c r="A81" s="13">
        <v>78</v>
      </c>
      <c r="B81" s="14">
        <v>0.95079999999999998</v>
      </c>
      <c r="C81" s="6"/>
      <c r="D81" s="6"/>
      <c r="E81" s="6"/>
      <c r="F81" s="6"/>
      <c r="G81" s="6"/>
      <c r="H81" s="6"/>
    </row>
    <row r="82" spans="1:8">
      <c r="A82" s="13">
        <v>79</v>
      </c>
      <c r="B82" s="14">
        <v>0.95079999999999998</v>
      </c>
      <c r="C82" s="6"/>
      <c r="D82" s="6"/>
      <c r="E82" s="6"/>
      <c r="F82" s="6"/>
      <c r="G82" s="6"/>
      <c r="H82" s="6"/>
    </row>
    <row r="83" spans="1:8">
      <c r="A83" s="13">
        <v>80</v>
      </c>
      <c r="B83" s="14">
        <v>0.95079999999999998</v>
      </c>
      <c r="C83" s="6"/>
      <c r="D83" s="6"/>
      <c r="E83" s="6"/>
      <c r="F83" s="6"/>
      <c r="G83" s="6"/>
      <c r="H83" s="6"/>
    </row>
    <row r="84" spans="1:8">
      <c r="A84" s="13">
        <v>81</v>
      </c>
      <c r="B84" s="14">
        <v>0.95079999999999998</v>
      </c>
      <c r="C84" s="6"/>
      <c r="D84" s="6"/>
      <c r="E84" s="6"/>
      <c r="F84" s="6"/>
      <c r="G84" s="6"/>
      <c r="H84" s="6"/>
    </row>
    <row r="85" spans="1:8">
      <c r="A85" s="13">
        <v>82</v>
      </c>
      <c r="B85" s="14">
        <v>0.95079999999999998</v>
      </c>
      <c r="C85" s="6"/>
      <c r="D85" s="6"/>
      <c r="E85" s="6"/>
      <c r="F85" s="6"/>
      <c r="G85" s="6"/>
      <c r="H85" s="6"/>
    </row>
    <row r="86" spans="1:8">
      <c r="A86" s="13">
        <v>83</v>
      </c>
      <c r="B86" s="14">
        <v>0.95079999999999998</v>
      </c>
      <c r="C86" s="6"/>
      <c r="D86" s="6"/>
      <c r="E86" s="6"/>
      <c r="F86" s="6"/>
      <c r="G86" s="6"/>
      <c r="H86" s="6"/>
    </row>
    <row r="87" spans="1:8">
      <c r="A87" s="13">
        <v>84</v>
      </c>
      <c r="B87" s="14">
        <v>0.95079999999999998</v>
      </c>
      <c r="C87" s="6"/>
      <c r="D87" s="6"/>
      <c r="E87" s="6"/>
      <c r="F87" s="6"/>
      <c r="G87" s="6"/>
      <c r="H87" s="6"/>
    </row>
    <row r="88" spans="1:8">
      <c r="A88" s="13">
        <v>85</v>
      </c>
      <c r="B88" s="14">
        <v>0.95079999999999998</v>
      </c>
      <c r="C88" s="6"/>
      <c r="D88" s="6"/>
      <c r="E88" s="6"/>
      <c r="F88" s="6"/>
      <c r="G88" s="6"/>
      <c r="H88" s="6"/>
    </row>
    <row r="89" spans="1:8">
      <c r="A89" s="13">
        <v>86</v>
      </c>
      <c r="B89" s="14">
        <v>0.95079999999999998</v>
      </c>
      <c r="C89" s="6"/>
      <c r="D89" s="6"/>
      <c r="E89" s="6"/>
      <c r="F89" s="6"/>
      <c r="G89" s="6"/>
      <c r="H89" s="6"/>
    </row>
    <row r="90" spans="1:8">
      <c r="A90" s="13">
        <v>87</v>
      </c>
      <c r="B90" s="14">
        <v>0.95079999999999998</v>
      </c>
      <c r="C90" s="6"/>
      <c r="D90" s="6"/>
      <c r="E90" s="6"/>
      <c r="F90" s="6"/>
      <c r="G90" s="6"/>
      <c r="H90" s="6"/>
    </row>
    <row r="91" spans="1:8">
      <c r="A91" s="13">
        <v>88</v>
      </c>
      <c r="B91" s="14">
        <v>0.95079999999999998</v>
      </c>
      <c r="C91" s="6"/>
      <c r="D91" s="6"/>
      <c r="E91" s="6"/>
      <c r="F91" s="6"/>
      <c r="G91" s="6"/>
      <c r="H91" s="6"/>
    </row>
    <row r="92" spans="1:8">
      <c r="A92" s="13">
        <v>89</v>
      </c>
      <c r="B92" s="14">
        <v>0.95079999999999998</v>
      </c>
      <c r="C92" s="6"/>
      <c r="D92" s="6"/>
      <c r="E92" s="6"/>
      <c r="F92" s="6"/>
      <c r="G92" s="6"/>
      <c r="H92" s="6"/>
    </row>
    <row r="93" spans="1:8">
      <c r="A93" s="13">
        <v>90</v>
      </c>
      <c r="B93" s="14">
        <v>0.95079999999999998</v>
      </c>
      <c r="C93" s="6"/>
      <c r="D93" s="6"/>
      <c r="E93" s="6"/>
      <c r="F93" s="6"/>
      <c r="G93" s="6"/>
      <c r="H93" s="6"/>
    </row>
    <row r="94" spans="1:8">
      <c r="A94" s="13">
        <v>91</v>
      </c>
      <c r="B94" s="14">
        <v>0.95079999999999998</v>
      </c>
      <c r="C94" s="6"/>
      <c r="D94" s="6"/>
      <c r="E94" s="6"/>
      <c r="F94" s="6"/>
      <c r="G94" s="6"/>
      <c r="H94" s="6"/>
    </row>
    <row r="95" spans="1:8">
      <c r="A95" s="13">
        <v>92</v>
      </c>
      <c r="B95" s="14">
        <v>0.95079999999999998</v>
      </c>
      <c r="C95" s="6"/>
      <c r="D95" s="6"/>
      <c r="E95" s="6"/>
      <c r="F95" s="6"/>
      <c r="G95" s="6"/>
      <c r="H95" s="6"/>
    </row>
    <row r="96" spans="1:8">
      <c r="A96" s="13">
        <v>93</v>
      </c>
      <c r="B96" s="14">
        <v>0.95079999999999998</v>
      </c>
      <c r="C96" s="6"/>
      <c r="D96" s="6"/>
      <c r="E96" s="6"/>
      <c r="F96" s="6"/>
      <c r="G96" s="6"/>
      <c r="H96" s="6"/>
    </row>
    <row r="97" spans="1:8">
      <c r="A97" s="13">
        <v>94</v>
      </c>
      <c r="B97" s="14">
        <v>0.95079999999999998</v>
      </c>
      <c r="C97" s="6"/>
      <c r="H97" s="6"/>
    </row>
    <row r="98" spans="1:8">
      <c r="A98" s="13">
        <v>95</v>
      </c>
      <c r="B98" s="14">
        <v>0.95079999999999998</v>
      </c>
      <c r="C98" s="6"/>
      <c r="H98" s="6"/>
    </row>
    <row r="99" spans="1:8">
      <c r="A99" s="13">
        <v>96</v>
      </c>
      <c r="B99" s="14">
        <v>0.95079999999999998</v>
      </c>
      <c r="C99" s="6"/>
      <c r="H99" s="6"/>
    </row>
    <row r="100" spans="1:8">
      <c r="A100" s="13">
        <v>97</v>
      </c>
      <c r="B100" s="14">
        <v>0.95079999999999998</v>
      </c>
      <c r="C100" s="6"/>
      <c r="H100" s="6"/>
    </row>
    <row r="101" spans="1:8">
      <c r="A101" s="13">
        <v>98</v>
      </c>
      <c r="B101" s="14">
        <v>0.95079999999999998</v>
      </c>
      <c r="C101" s="6"/>
      <c r="H101" s="6"/>
    </row>
    <row r="102" spans="1:8">
      <c r="A102" s="13">
        <v>99</v>
      </c>
      <c r="B102" s="14">
        <v>0.95079999999999998</v>
      </c>
      <c r="C102" s="6"/>
      <c r="H102" s="6"/>
    </row>
    <row r="103" spans="1:8" ht="15.75" thickBot="1">
      <c r="A103" s="22">
        <v>100</v>
      </c>
      <c r="B103" s="23">
        <v>0.95079999999999998</v>
      </c>
    </row>
    <row r="104" spans="1:8">
      <c r="A104" s="2"/>
      <c r="B104" s="1"/>
    </row>
  </sheetData>
  <sheetProtection sheet="1" objects="1" scenarios="1"/>
  <mergeCells count="6">
    <mergeCell ref="D32:G32"/>
    <mergeCell ref="D4:G4"/>
    <mergeCell ref="A1:B1"/>
    <mergeCell ref="D1:G1"/>
    <mergeCell ref="D11:G11"/>
    <mergeCell ref="D24:G2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7EBC13F93D248BD87006D9DC288FF" ma:contentTypeVersion="16" ma:contentTypeDescription="Create a new document." ma:contentTypeScope="" ma:versionID="e344595745f7f687a369e9949dd320b2">
  <xsd:schema xmlns:xsd="http://www.w3.org/2001/XMLSchema" xmlns:xs="http://www.w3.org/2001/XMLSchema" xmlns:p="http://schemas.microsoft.com/office/2006/metadata/properties" xmlns:ns2="a93c0d85-56c5-42be-92a4-a4f94de3fc02" xmlns:ns3="26e95968-8c5d-43ff-aed7-be706421530a" xmlns:ns4="af911e11-f5ab-4cb1-9c48-37f93502d2e0" targetNamespace="http://schemas.microsoft.com/office/2006/metadata/properties" ma:root="true" ma:fieldsID="c8c42a220cc18501e5120bca35647a2d" ns2:_="" ns3:_="" ns4:_="">
    <xsd:import namespace="a93c0d85-56c5-42be-92a4-a4f94de3fc02"/>
    <xsd:import namespace="26e95968-8c5d-43ff-aed7-be706421530a"/>
    <xsd:import namespace="af911e11-f5ab-4cb1-9c48-37f93502d2e0"/>
    <xsd:element name="properties">
      <xsd:complexType>
        <xsd:sequence>
          <xsd:element name="documentManagement">
            <xsd:complexType>
              <xsd:all>
                <xsd:element ref="ns2:Description" minOccurs="0"/>
                <xsd:element ref="ns3:SharedWithUsers" minOccurs="0"/>
                <xsd:element ref="ns3:SharedWithDetails" minOccurs="0"/>
                <xsd:element ref="ns2:Format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c0d85-56c5-42be-92a4-a4f94de3fc02" elementFormDefault="qualified">
    <xsd:import namespace="http://schemas.microsoft.com/office/2006/documentManagement/types"/>
    <xsd:import namespace="http://schemas.microsoft.com/office/infopath/2007/PartnerControls"/>
    <xsd:element name="Description" ma:index="8" nillable="true" ma:displayName="Description" ma:description="Guidance for the user. " ma:format="Dropdown" ma:internalName="Description">
      <xsd:simpleType>
        <xsd:restriction base="dms:Note">
          <xsd:maxLength value="255"/>
        </xsd:restriction>
      </xsd:simpleType>
    </xsd:element>
    <xsd:element name="Format" ma:index="11" nillable="true" ma:displayName="Format" ma:format="Dropdown" ma:internalName="Format">
      <xsd:simpleType>
        <xsd:restriction base="dms:Choice">
          <xsd:enumeration value="Webinar"/>
          <xsd:enumeration value="Article/Guide"/>
          <xsd:enumeration value="Online Course"/>
          <xsd:enumeration value="External Link"/>
          <xsd:enumeration value="Archived Webinar/Meeting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77c02b-9ec9-43fd-bcd1-3f22b90063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95968-8c5d-43ff-aed7-be706421530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11e11-f5ab-4cb1-9c48-37f93502d2e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6c5dba-c46b-40d2-a583-23c0df4ed390}" ma:internalName="TaxCatchAll" ma:showField="CatchAllData" ma:web="26e95968-8c5d-43ff-aed7-be70642153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a93c0d85-56c5-42be-92a4-a4f94de3fc02" xsi:nil="true"/>
    <Format xmlns="a93c0d85-56c5-42be-92a4-a4f94de3fc02" xsi:nil="true"/>
    <lcf76f155ced4ddcb4097134ff3c332f xmlns="a93c0d85-56c5-42be-92a4-a4f94de3fc02">
      <Terms xmlns="http://schemas.microsoft.com/office/infopath/2007/PartnerControls"/>
    </lcf76f155ced4ddcb4097134ff3c332f>
    <TaxCatchAll xmlns="af911e11-f5ab-4cb1-9c48-37f93502d2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BA4A1-5A91-4C60-BEE0-C3E19A3594D1}"/>
</file>

<file path=customXml/itemProps2.xml><?xml version="1.0" encoding="utf-8"?>
<ds:datastoreItem xmlns:ds="http://schemas.openxmlformats.org/officeDocument/2006/customXml" ds:itemID="{080AA641-7E19-4581-BC2C-A5886DF724B7}"/>
</file>

<file path=customXml/itemProps3.xml><?xml version="1.0" encoding="utf-8"?>
<ds:datastoreItem xmlns:ds="http://schemas.openxmlformats.org/officeDocument/2006/customXml" ds:itemID="{435D3FC6-D287-47A6-8487-11289203C9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Open Enrollment</dc:subject>
  <dc:creator>Tania Pieper</dc:creator>
  <cp:keywords/>
  <dc:description/>
  <cp:lastModifiedBy/>
  <cp:revision/>
  <dcterms:created xsi:type="dcterms:W3CDTF">2017-10-02T15:14:11Z</dcterms:created>
  <dcterms:modified xsi:type="dcterms:W3CDTF">2023-10-04T17:43:20Z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0x0101009A27EBC13F93D248BD87006D9DC288FF</vt:lpwstr>
  </property>
</Properties>
</file>